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activeTab="1"/>
  </bookViews>
  <sheets>
    <sheet name="Land Analysis" sheetId="2" r:id="rId1"/>
    <sheet name="Vacant Under 20 Ac" sheetId="21" r:id="rId2"/>
    <sheet name="Muck or Woods" sheetId="22" r:id="rId3"/>
    <sheet name="001 Almont" sheetId="1" r:id="rId4"/>
    <sheet name="002 Arcadia" sheetId="3" r:id="rId5"/>
    <sheet name="003 Attica" sheetId="4" r:id="rId6"/>
    <sheet name="004 Burlington" sheetId="5" r:id="rId7"/>
    <sheet name="005 Burnside" sheetId="6" r:id="rId8"/>
    <sheet name="006 Deerfield" sheetId="7" r:id="rId9"/>
    <sheet name="007 Dryden" sheetId="8" r:id="rId10"/>
    <sheet name="008 Elba" sheetId="9" r:id="rId11"/>
    <sheet name="009 Goodland" sheetId="10" r:id="rId12"/>
    <sheet name="010 Hadley" sheetId="11" r:id="rId13"/>
    <sheet name="011 Imlay Twp" sheetId="12" r:id="rId14"/>
    <sheet name="012 Lapeer twp" sheetId="13" r:id="rId15"/>
    <sheet name="013 Marathon" sheetId="14" r:id="rId16"/>
    <sheet name="014 Mayfield" sheetId="15" r:id="rId17"/>
    <sheet name="015 Metamora" sheetId="16" r:id="rId18"/>
    <sheet name="016 NB" sheetId="17" r:id="rId19"/>
    <sheet name="017 Oregon" sheetId="18" r:id="rId20"/>
    <sheet name="018 Rich" sheetId="19" r:id="rId21"/>
    <sheet name="I Imlay City" sheetId="20" r:id="rId2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1" l="1"/>
  <c r="E10" i="21"/>
  <c r="D10" i="21"/>
  <c r="H9" i="21"/>
  <c r="H8" i="21"/>
  <c r="H7" i="21"/>
  <c r="H6" i="21"/>
  <c r="H5" i="21"/>
  <c r="Q3" i="17" l="1"/>
  <c r="L3" i="17"/>
  <c r="P3" i="17" s="1"/>
  <c r="J3" i="17"/>
  <c r="L3" i="3" l="1"/>
  <c r="Q3" i="3" s="1"/>
  <c r="J3" i="3"/>
  <c r="J4" i="3"/>
  <c r="L4" i="3"/>
  <c r="P4" i="3" s="1"/>
  <c r="P3" i="3" l="1"/>
  <c r="Q4" i="3"/>
  <c r="L10" i="18" l="1"/>
  <c r="Q10" i="18" s="1"/>
  <c r="J10" i="18"/>
  <c r="P10" i="18" l="1"/>
  <c r="N9" i="7"/>
  <c r="L8" i="7"/>
  <c r="P8" i="7" s="1"/>
  <c r="J8" i="7"/>
  <c r="J2" i="15"/>
  <c r="L2" i="15"/>
  <c r="P2" i="15" s="1"/>
  <c r="J6" i="4"/>
  <c r="L6" i="4"/>
  <c r="P6" i="4"/>
  <c r="Q6" i="4"/>
  <c r="J7" i="4"/>
  <c r="L7" i="4"/>
  <c r="P7" i="4"/>
  <c r="Q7" i="4"/>
  <c r="J2" i="7"/>
  <c r="L2" i="7"/>
  <c r="Q2" i="7" s="1"/>
  <c r="P2" i="7"/>
  <c r="J3" i="7"/>
  <c r="L3" i="7"/>
  <c r="P3" i="7" s="1"/>
  <c r="Q8" i="7" l="1"/>
  <c r="Q2" i="15"/>
  <c r="Q3" i="7"/>
  <c r="L12" i="14"/>
  <c r="Q12" i="14" s="1"/>
  <c r="J12" i="14"/>
  <c r="L13" i="12"/>
  <c r="Q13" i="12" s="1"/>
  <c r="J13" i="12"/>
  <c r="L15" i="10"/>
  <c r="Q15" i="10" s="1"/>
  <c r="J15" i="10"/>
  <c r="L17" i="6"/>
  <c r="Q17" i="6" s="1"/>
  <c r="J17" i="6"/>
  <c r="L14" i="5"/>
  <c r="P14" i="5" s="1"/>
  <c r="J14" i="5"/>
  <c r="Q14" i="5" l="1"/>
  <c r="P12" i="14"/>
  <c r="P13" i="12"/>
  <c r="P15" i="10"/>
  <c r="P17" i="6"/>
  <c r="L27" i="22"/>
  <c r="P27" i="22" s="1"/>
  <c r="J27" i="22"/>
  <c r="L26" i="22"/>
  <c r="P26" i="22" s="1"/>
  <c r="J26" i="22"/>
  <c r="L25" i="22"/>
  <c r="Q25" i="22" s="1"/>
  <c r="J25" i="22"/>
  <c r="Q27" i="22" l="1"/>
  <c r="P25" i="22"/>
  <c r="Q26" i="22"/>
  <c r="L24" i="22"/>
  <c r="Q24" i="22" s="1"/>
  <c r="J24" i="22"/>
  <c r="N21" i="22"/>
  <c r="L20" i="22"/>
  <c r="Q20" i="22" s="1"/>
  <c r="J20" i="22"/>
  <c r="L19" i="22"/>
  <c r="Q19" i="22" s="1"/>
  <c r="J19" i="22"/>
  <c r="L18" i="22"/>
  <c r="P18" i="22" s="1"/>
  <c r="J18" i="22"/>
  <c r="L17" i="22"/>
  <c r="Q17" i="22" s="1"/>
  <c r="J17" i="22"/>
  <c r="L16" i="22"/>
  <c r="P16" i="22" s="1"/>
  <c r="J16" i="22"/>
  <c r="L15" i="22"/>
  <c r="P15" i="22" s="1"/>
  <c r="J15" i="22"/>
  <c r="L14" i="22"/>
  <c r="Q14" i="22" s="1"/>
  <c r="J14" i="22"/>
  <c r="L13" i="22"/>
  <c r="Q13" i="22" s="1"/>
  <c r="J13" i="22"/>
  <c r="L12" i="22"/>
  <c r="P12" i="22" s="1"/>
  <c r="J12" i="22"/>
  <c r="L11" i="22"/>
  <c r="P11" i="22" s="1"/>
  <c r="J11" i="22"/>
  <c r="L10" i="22"/>
  <c r="Q10" i="22" s="1"/>
  <c r="J10" i="22"/>
  <c r="L5" i="22"/>
  <c r="Q5" i="22" s="1"/>
  <c r="J5" i="22"/>
  <c r="L4" i="22"/>
  <c r="Q4" i="22" s="1"/>
  <c r="J4" i="22"/>
  <c r="L3" i="22"/>
  <c r="Q3" i="22" s="1"/>
  <c r="J3" i="22"/>
  <c r="F10" i="21"/>
  <c r="H11" i="21" s="1"/>
  <c r="P24" i="22" l="1"/>
  <c r="Q16" i="22"/>
  <c r="P14" i="22"/>
  <c r="Q15" i="22"/>
  <c r="P20" i="22"/>
  <c r="L21" i="22"/>
  <c r="R22" i="22" s="1"/>
  <c r="Q18" i="22"/>
  <c r="P19" i="22"/>
  <c r="Q11" i="22"/>
  <c r="P17" i="22"/>
  <c r="Q12" i="22"/>
  <c r="P10" i="22"/>
  <c r="P3" i="22"/>
  <c r="P13" i="22"/>
  <c r="P5" i="22"/>
  <c r="P4" i="22"/>
  <c r="L3" i="15" l="1"/>
  <c r="P3" i="15" s="1"/>
  <c r="J3" i="15"/>
  <c r="J63" i="2"/>
  <c r="L63" i="2"/>
  <c r="Q63" i="2" s="1"/>
  <c r="P63" i="2" l="1"/>
  <c r="Q3" i="15"/>
  <c r="L4" i="5"/>
  <c r="Q4" i="5" s="1"/>
  <c r="J4" i="5"/>
  <c r="L9" i="19"/>
  <c r="P9" i="19" s="1"/>
  <c r="J9" i="19"/>
  <c r="J8" i="19"/>
  <c r="L8" i="19"/>
  <c r="P8" i="19" s="1"/>
  <c r="J79" i="2"/>
  <c r="L79" i="2"/>
  <c r="Q79" i="2" s="1"/>
  <c r="L3" i="5"/>
  <c r="P3" i="5" s="1"/>
  <c r="J3" i="5"/>
  <c r="J15" i="2"/>
  <c r="L15" i="2"/>
  <c r="P15" i="2" s="1"/>
  <c r="P79" i="2" l="1"/>
  <c r="Q9" i="19"/>
  <c r="Q3" i="5"/>
  <c r="P4" i="5"/>
  <c r="Q8" i="19"/>
  <c r="Q15" i="2"/>
  <c r="J10" i="19" l="1"/>
  <c r="L10" i="19"/>
  <c r="Q10" i="19" s="1"/>
  <c r="O12" i="19"/>
  <c r="N12" i="19"/>
  <c r="M12" i="19"/>
  <c r="K12" i="19"/>
  <c r="I12" i="19"/>
  <c r="H12" i="19"/>
  <c r="E12" i="19"/>
  <c r="L11" i="19"/>
  <c r="Q11" i="19" s="1"/>
  <c r="J11" i="19"/>
  <c r="L7" i="19"/>
  <c r="Q7" i="19" s="1"/>
  <c r="J7" i="19"/>
  <c r="L6" i="19"/>
  <c r="P6" i="19" s="1"/>
  <c r="J6" i="19"/>
  <c r="L5" i="19"/>
  <c r="Q5" i="19" s="1"/>
  <c r="J5" i="19"/>
  <c r="L4" i="19"/>
  <c r="P4" i="19" s="1"/>
  <c r="J4" i="19"/>
  <c r="L3" i="19"/>
  <c r="Q3" i="19" s="1"/>
  <c r="J3" i="19"/>
  <c r="L2" i="19"/>
  <c r="P2" i="19" s="1"/>
  <c r="J2" i="19"/>
  <c r="O3" i="18"/>
  <c r="N3" i="18"/>
  <c r="M3" i="18"/>
  <c r="K3" i="18"/>
  <c r="I3" i="18"/>
  <c r="H3" i="18"/>
  <c r="E3" i="18"/>
  <c r="L2" i="18"/>
  <c r="L3" i="18" s="1"/>
  <c r="P3" i="18" s="1"/>
  <c r="J2" i="18"/>
  <c r="J5" i="18" s="1"/>
  <c r="O6" i="17"/>
  <c r="N6" i="17"/>
  <c r="M6" i="17"/>
  <c r="K6" i="17"/>
  <c r="I6" i="17"/>
  <c r="H6" i="17"/>
  <c r="E6" i="17"/>
  <c r="L5" i="17"/>
  <c r="P5" i="17" s="1"/>
  <c r="J5" i="17"/>
  <c r="L4" i="17"/>
  <c r="P4" i="17" s="1"/>
  <c r="J4" i="17"/>
  <c r="Q2" i="17"/>
  <c r="L2" i="17"/>
  <c r="P2" i="17" s="1"/>
  <c r="J2" i="17"/>
  <c r="O3" i="16"/>
  <c r="N3" i="16"/>
  <c r="M3" i="16"/>
  <c r="K3" i="16"/>
  <c r="I3" i="16"/>
  <c r="H3" i="16"/>
  <c r="E3" i="16"/>
  <c r="L2" i="16"/>
  <c r="P2" i="16" s="1"/>
  <c r="J2" i="16"/>
  <c r="J5" i="16" s="1"/>
  <c r="O5" i="15"/>
  <c r="N5" i="15"/>
  <c r="M5" i="15"/>
  <c r="K5" i="15"/>
  <c r="I5" i="15"/>
  <c r="H5" i="15"/>
  <c r="E5" i="15"/>
  <c r="L4" i="15"/>
  <c r="P4" i="15" s="1"/>
  <c r="J4" i="15"/>
  <c r="O5" i="14"/>
  <c r="N5" i="14"/>
  <c r="M5" i="14"/>
  <c r="K5" i="14"/>
  <c r="I5" i="14"/>
  <c r="H5" i="14"/>
  <c r="E5" i="14"/>
  <c r="L4" i="14"/>
  <c r="Q4" i="14" s="1"/>
  <c r="J4" i="14"/>
  <c r="L3" i="14"/>
  <c r="Q3" i="14" s="1"/>
  <c r="J3" i="14"/>
  <c r="L2" i="14"/>
  <c r="Q2" i="14" s="1"/>
  <c r="J2" i="14"/>
  <c r="N5" i="13"/>
  <c r="M5" i="13"/>
  <c r="K5" i="13"/>
  <c r="I5" i="13"/>
  <c r="H5" i="13"/>
  <c r="E5" i="13"/>
  <c r="L4" i="13"/>
  <c r="Q4" i="13" s="1"/>
  <c r="J4" i="13"/>
  <c r="L3" i="13"/>
  <c r="Q3" i="13" s="1"/>
  <c r="J3" i="13"/>
  <c r="L2" i="13"/>
  <c r="Q2" i="13" s="1"/>
  <c r="J2" i="13"/>
  <c r="J7" i="13" s="1"/>
  <c r="O6" i="12"/>
  <c r="N6" i="12"/>
  <c r="M6" i="12"/>
  <c r="K6" i="12"/>
  <c r="I6" i="12"/>
  <c r="H6" i="12"/>
  <c r="E6" i="12"/>
  <c r="L5" i="12"/>
  <c r="Q5" i="12" s="1"/>
  <c r="J5" i="12"/>
  <c r="L4" i="12"/>
  <c r="Q4" i="12" s="1"/>
  <c r="J4" i="12"/>
  <c r="L3" i="12"/>
  <c r="Q3" i="12" s="1"/>
  <c r="J3" i="12"/>
  <c r="L2" i="12"/>
  <c r="Q2" i="12" s="1"/>
  <c r="J2" i="12"/>
  <c r="O4" i="11"/>
  <c r="N4" i="11"/>
  <c r="M4" i="11"/>
  <c r="K4" i="11"/>
  <c r="I4" i="11"/>
  <c r="H4" i="11"/>
  <c r="E4" i="11"/>
  <c r="L3" i="11"/>
  <c r="Q3" i="11" s="1"/>
  <c r="J3" i="11"/>
  <c r="L2" i="11"/>
  <c r="Q2" i="11" s="1"/>
  <c r="J2" i="11"/>
  <c r="O8" i="10"/>
  <c r="N8" i="10"/>
  <c r="M8" i="10"/>
  <c r="K8" i="10"/>
  <c r="I8" i="10"/>
  <c r="H8" i="10"/>
  <c r="E8" i="10"/>
  <c r="L7" i="10"/>
  <c r="Q7" i="10" s="1"/>
  <c r="J7" i="10"/>
  <c r="L6" i="10"/>
  <c r="Q6" i="10" s="1"/>
  <c r="J6" i="10"/>
  <c r="L5" i="10"/>
  <c r="Q5" i="10" s="1"/>
  <c r="J5" i="10"/>
  <c r="L4" i="10"/>
  <c r="Q4" i="10" s="1"/>
  <c r="J4" i="10"/>
  <c r="L3" i="10"/>
  <c r="Q3" i="10" s="1"/>
  <c r="J3" i="10"/>
  <c r="L2" i="10"/>
  <c r="Q2" i="10" s="1"/>
  <c r="J2" i="10"/>
  <c r="O3" i="9"/>
  <c r="N3" i="9"/>
  <c r="M3" i="9"/>
  <c r="K3" i="9"/>
  <c r="I3" i="9"/>
  <c r="H3" i="9"/>
  <c r="E3" i="9"/>
  <c r="L2" i="9"/>
  <c r="Q2" i="9" s="1"/>
  <c r="J2" i="9"/>
  <c r="J5" i="9" s="1"/>
  <c r="O5" i="8"/>
  <c r="N5" i="8"/>
  <c r="M5" i="8"/>
  <c r="K5" i="8"/>
  <c r="I5" i="8"/>
  <c r="J6" i="8" s="1"/>
  <c r="H5" i="8"/>
  <c r="E5" i="8"/>
  <c r="L4" i="8"/>
  <c r="Q4" i="8" s="1"/>
  <c r="J4" i="8"/>
  <c r="L3" i="8"/>
  <c r="Q3" i="8" s="1"/>
  <c r="J3" i="8"/>
  <c r="L2" i="8"/>
  <c r="J2" i="8"/>
  <c r="O9" i="7"/>
  <c r="M9" i="7"/>
  <c r="K9" i="7"/>
  <c r="I9" i="7"/>
  <c r="H9" i="7"/>
  <c r="E9" i="7"/>
  <c r="L7" i="7"/>
  <c r="Q7" i="7" s="1"/>
  <c r="J7" i="7"/>
  <c r="L6" i="7"/>
  <c r="Q6" i="7" s="1"/>
  <c r="J6" i="7"/>
  <c r="L5" i="7"/>
  <c r="Q5" i="7" s="1"/>
  <c r="J5" i="7"/>
  <c r="L4" i="7"/>
  <c r="J4" i="7"/>
  <c r="O11" i="6"/>
  <c r="N11" i="6"/>
  <c r="M11" i="6"/>
  <c r="K11" i="6"/>
  <c r="I11" i="6"/>
  <c r="H11" i="6"/>
  <c r="E11" i="6"/>
  <c r="L10" i="6"/>
  <c r="Q10" i="6" s="1"/>
  <c r="J10" i="6"/>
  <c r="L9" i="6"/>
  <c r="Q9" i="6" s="1"/>
  <c r="J9" i="6"/>
  <c r="L8" i="6"/>
  <c r="Q8" i="6" s="1"/>
  <c r="J8" i="6"/>
  <c r="L7" i="6"/>
  <c r="Q7" i="6" s="1"/>
  <c r="J7" i="6"/>
  <c r="L6" i="6"/>
  <c r="Q6" i="6" s="1"/>
  <c r="J6" i="6"/>
  <c r="L5" i="6"/>
  <c r="Q5" i="6" s="1"/>
  <c r="J5" i="6"/>
  <c r="L4" i="6"/>
  <c r="Q4" i="6" s="1"/>
  <c r="J4" i="6"/>
  <c r="L3" i="6"/>
  <c r="Q3" i="6" s="1"/>
  <c r="J3" i="6"/>
  <c r="L2" i="6"/>
  <c r="Q2" i="6" s="1"/>
  <c r="J2" i="6"/>
  <c r="O7" i="5"/>
  <c r="N7" i="5"/>
  <c r="M7" i="5"/>
  <c r="K7" i="5"/>
  <c r="I7" i="5"/>
  <c r="H7" i="5"/>
  <c r="E7" i="5"/>
  <c r="L6" i="5"/>
  <c r="Q6" i="5" s="1"/>
  <c r="J6" i="5"/>
  <c r="L5" i="5"/>
  <c r="Q5" i="5" s="1"/>
  <c r="J5" i="5"/>
  <c r="L2" i="5"/>
  <c r="Q2" i="5" s="1"/>
  <c r="J2" i="5"/>
  <c r="O8" i="4"/>
  <c r="N8" i="4"/>
  <c r="M8" i="4"/>
  <c r="K8" i="4"/>
  <c r="I8" i="4"/>
  <c r="H8" i="4"/>
  <c r="E8" i="4"/>
  <c r="L5" i="4"/>
  <c r="Q5" i="4" s="1"/>
  <c r="J5" i="4"/>
  <c r="L4" i="4"/>
  <c r="Q4" i="4" s="1"/>
  <c r="J4" i="4"/>
  <c r="L3" i="4"/>
  <c r="Q3" i="4" s="1"/>
  <c r="J3" i="4"/>
  <c r="L2" i="4"/>
  <c r="J2" i="4"/>
  <c r="O6" i="3"/>
  <c r="N6" i="3"/>
  <c r="M6" i="3"/>
  <c r="K6" i="3"/>
  <c r="I6" i="3"/>
  <c r="H6" i="3"/>
  <c r="E6" i="3"/>
  <c r="L5" i="3"/>
  <c r="Q5" i="3" s="1"/>
  <c r="J5" i="3"/>
  <c r="L2" i="3"/>
  <c r="Q2" i="3" s="1"/>
  <c r="J2" i="3"/>
  <c r="O5" i="1"/>
  <c r="N5" i="1"/>
  <c r="M5" i="1"/>
  <c r="K5" i="1"/>
  <c r="I5" i="1"/>
  <c r="H5" i="1"/>
  <c r="E5" i="1"/>
  <c r="L4" i="1"/>
  <c r="P4" i="1" s="1"/>
  <c r="J4" i="1"/>
  <c r="L3" i="1"/>
  <c r="P3" i="1" s="1"/>
  <c r="J3" i="1"/>
  <c r="L2" i="1"/>
  <c r="L5" i="1" s="1"/>
  <c r="P5" i="1" s="1"/>
  <c r="J2" i="1"/>
  <c r="Q4" i="7" l="1"/>
  <c r="L9" i="7"/>
  <c r="P2" i="10"/>
  <c r="L5" i="8"/>
  <c r="P3" i="8"/>
  <c r="J6" i="11"/>
  <c r="J12" i="6"/>
  <c r="P2" i="8"/>
  <c r="Q2" i="1"/>
  <c r="J7" i="8"/>
  <c r="P4" i="8"/>
  <c r="P6" i="10"/>
  <c r="J4" i="16"/>
  <c r="J7" i="17"/>
  <c r="J6" i="1"/>
  <c r="Q2" i="8"/>
  <c r="P4" i="10"/>
  <c r="J7" i="1"/>
  <c r="Q4" i="1"/>
  <c r="J8" i="3"/>
  <c r="J10" i="4"/>
  <c r="J13" i="6"/>
  <c r="J7" i="15"/>
  <c r="Q7" i="1"/>
  <c r="Q3" i="1"/>
  <c r="J9" i="4"/>
  <c r="J6" i="15"/>
  <c r="P10" i="19"/>
  <c r="P5" i="5"/>
  <c r="J8" i="5"/>
  <c r="P2" i="18"/>
  <c r="Q5" i="18"/>
  <c r="J4" i="18"/>
  <c r="Q4" i="15"/>
  <c r="J7" i="14"/>
  <c r="P2" i="14"/>
  <c r="P4" i="14"/>
  <c r="P3" i="14"/>
  <c r="J14" i="19"/>
  <c r="P3" i="19"/>
  <c r="P5" i="19"/>
  <c r="P7" i="19"/>
  <c r="P11" i="19"/>
  <c r="L12" i="19"/>
  <c r="Q2" i="19"/>
  <c r="Q4" i="19"/>
  <c r="Q6" i="19"/>
  <c r="J13" i="19"/>
  <c r="Q2" i="18"/>
  <c r="J8" i="17"/>
  <c r="Q5" i="17"/>
  <c r="L6" i="17"/>
  <c r="Q4" i="17"/>
  <c r="Q2" i="16"/>
  <c r="L3" i="16"/>
  <c r="Q5" i="16" s="1"/>
  <c r="L5" i="15"/>
  <c r="J6" i="14"/>
  <c r="L5" i="14"/>
  <c r="J6" i="13"/>
  <c r="L5" i="13"/>
  <c r="Q7" i="13" s="1"/>
  <c r="J8" i="12"/>
  <c r="P5" i="12"/>
  <c r="P4" i="12"/>
  <c r="P2" i="12"/>
  <c r="P3" i="12"/>
  <c r="J7" i="12"/>
  <c r="L6" i="12"/>
  <c r="P2" i="11"/>
  <c r="P3" i="11"/>
  <c r="J5" i="11"/>
  <c r="L4" i="11"/>
  <c r="P5" i="10"/>
  <c r="J9" i="10"/>
  <c r="J10" i="10"/>
  <c r="P3" i="10"/>
  <c r="P7" i="10"/>
  <c r="L8" i="10"/>
  <c r="P2" i="9"/>
  <c r="J4" i="9"/>
  <c r="L3" i="9"/>
  <c r="Q5" i="9" s="1"/>
  <c r="J11" i="7"/>
  <c r="P4" i="7"/>
  <c r="P5" i="7"/>
  <c r="P6" i="7"/>
  <c r="P7" i="7"/>
  <c r="J10" i="7"/>
  <c r="P2" i="5"/>
  <c r="J9" i="5"/>
  <c r="P6" i="5"/>
  <c r="L7" i="5"/>
  <c r="L8" i="4"/>
  <c r="P2" i="4"/>
  <c r="P3" i="4"/>
  <c r="P4" i="4"/>
  <c r="P5" i="4"/>
  <c r="Q2" i="4"/>
  <c r="J7" i="3"/>
  <c r="P5" i="3"/>
  <c r="P2" i="3"/>
  <c r="L6" i="3"/>
  <c r="O5" i="18"/>
  <c r="P2" i="13"/>
  <c r="P3" i="13"/>
  <c r="P4" i="13"/>
  <c r="O7" i="8"/>
  <c r="L11" i="6"/>
  <c r="P11" i="6" s="1"/>
  <c r="P2" i="6"/>
  <c r="P3" i="6"/>
  <c r="P4" i="6"/>
  <c r="P5" i="6"/>
  <c r="P6" i="6"/>
  <c r="P7" i="6"/>
  <c r="P8" i="6"/>
  <c r="P9" i="6"/>
  <c r="P10" i="6"/>
  <c r="P2" i="1"/>
  <c r="O7" i="1"/>
  <c r="J78" i="2"/>
  <c r="L78" i="2"/>
  <c r="P78" i="2" s="1"/>
  <c r="Q14" i="19" l="1"/>
  <c r="P12" i="19"/>
  <c r="Q7" i="8"/>
  <c r="P5" i="8"/>
  <c r="P5" i="13"/>
  <c r="O6" i="11"/>
  <c r="P4" i="11"/>
  <c r="Q8" i="3"/>
  <c r="P6" i="3"/>
  <c r="Q7" i="15"/>
  <c r="P5" i="15"/>
  <c r="Q10" i="4"/>
  <c r="P8" i="4"/>
  <c r="O10" i="4"/>
  <c r="Q8" i="17"/>
  <c r="P6" i="17"/>
  <c r="Q11" i="7"/>
  <c r="P9" i="7"/>
  <c r="Q7" i="14"/>
  <c r="P5" i="14"/>
  <c r="Q8" i="12"/>
  <c r="P6" i="12"/>
  <c r="Q6" i="11"/>
  <c r="Q10" i="10"/>
  <c r="P8" i="10"/>
  <c r="Q9" i="5"/>
  <c r="P7" i="5"/>
  <c r="O9" i="5"/>
  <c r="O8" i="3"/>
  <c r="O8" i="12"/>
  <c r="Q78" i="2"/>
  <c r="O7" i="15"/>
  <c r="O7" i="14"/>
  <c r="O14" i="19"/>
  <c r="O8" i="17"/>
  <c r="O5" i="16"/>
  <c r="O7" i="13"/>
  <c r="O10" i="10"/>
  <c r="O5" i="9"/>
  <c r="O11" i="7"/>
  <c r="Q13" i="6"/>
  <c r="O13" i="6"/>
  <c r="J2" i="2"/>
  <c r="L2" i="2"/>
  <c r="Q2" i="2" s="1"/>
  <c r="J3" i="2"/>
  <c r="L3" i="2"/>
  <c r="J4" i="2"/>
  <c r="L4" i="2"/>
  <c r="J5" i="2"/>
  <c r="L5" i="2"/>
  <c r="P5" i="2" s="1"/>
  <c r="J6" i="2"/>
  <c r="L6" i="2"/>
  <c r="Q6" i="2" s="1"/>
  <c r="J7" i="2"/>
  <c r="L7" i="2"/>
  <c r="Q7" i="2" s="1"/>
  <c r="J8" i="2"/>
  <c r="L8" i="2"/>
  <c r="J9" i="2"/>
  <c r="L9" i="2"/>
  <c r="P9" i="2" s="1"/>
  <c r="J10" i="2"/>
  <c r="L10" i="2"/>
  <c r="Q10" i="2" s="1"/>
  <c r="J11" i="2"/>
  <c r="L11" i="2"/>
  <c r="J12" i="2"/>
  <c r="L12" i="2"/>
  <c r="J13" i="2"/>
  <c r="L13" i="2"/>
  <c r="P13" i="2" s="1"/>
  <c r="J14" i="2"/>
  <c r="L14" i="2"/>
  <c r="Q14" i="2" s="1"/>
  <c r="J16" i="2"/>
  <c r="L16" i="2"/>
  <c r="J17" i="2"/>
  <c r="L17" i="2"/>
  <c r="P17" i="2" s="1"/>
  <c r="J18" i="2"/>
  <c r="L18" i="2"/>
  <c r="Q18" i="2" s="1"/>
  <c r="J19" i="2"/>
  <c r="L19" i="2"/>
  <c r="J20" i="2"/>
  <c r="L20" i="2"/>
  <c r="J21" i="2"/>
  <c r="L21" i="2"/>
  <c r="P21" i="2" s="1"/>
  <c r="J22" i="2"/>
  <c r="L22" i="2"/>
  <c r="Q22" i="2" s="1"/>
  <c r="J23" i="2"/>
  <c r="L23" i="2"/>
  <c r="Q23" i="2" s="1"/>
  <c r="J24" i="2"/>
  <c r="L24" i="2"/>
  <c r="P24" i="2" s="1"/>
  <c r="J25" i="2"/>
  <c r="L25" i="2"/>
  <c r="P25" i="2" s="1"/>
  <c r="J26" i="2"/>
  <c r="L26" i="2"/>
  <c r="Q26" i="2" s="1"/>
  <c r="J27" i="2"/>
  <c r="L27" i="2"/>
  <c r="J28" i="2"/>
  <c r="L28" i="2"/>
  <c r="J29" i="2"/>
  <c r="L29" i="2"/>
  <c r="P29" i="2" s="1"/>
  <c r="J30" i="2"/>
  <c r="L30" i="2"/>
  <c r="Q30" i="2" s="1"/>
  <c r="J31" i="2"/>
  <c r="L31" i="2"/>
  <c r="J32" i="2"/>
  <c r="L32" i="2"/>
  <c r="P32" i="2" s="1"/>
  <c r="J33" i="2"/>
  <c r="L33" i="2"/>
  <c r="Q33" i="2" s="1"/>
  <c r="J34" i="2"/>
  <c r="L34" i="2"/>
  <c r="J35" i="2"/>
  <c r="L35" i="2"/>
  <c r="J36" i="2"/>
  <c r="L36" i="2"/>
  <c r="Q36" i="2" s="1"/>
  <c r="J37" i="2"/>
  <c r="L37" i="2"/>
  <c r="P37" i="2" s="1"/>
  <c r="J38" i="2"/>
  <c r="L38" i="2"/>
  <c r="P38" i="2" s="1"/>
  <c r="J39" i="2"/>
  <c r="L39" i="2"/>
  <c r="P39" i="2" s="1"/>
  <c r="J40" i="2"/>
  <c r="L40" i="2"/>
  <c r="Q40" i="2" s="1"/>
  <c r="J41" i="2"/>
  <c r="L41" i="2"/>
  <c r="J42" i="2"/>
  <c r="L42" i="2"/>
  <c r="P42" i="2" s="1"/>
  <c r="J43" i="2"/>
  <c r="L43" i="2"/>
  <c r="Q43" i="2" s="1"/>
  <c r="J44" i="2"/>
  <c r="L44" i="2"/>
  <c r="J45" i="2"/>
  <c r="L45" i="2"/>
  <c r="P45" i="2" s="1"/>
  <c r="J46" i="2"/>
  <c r="L46" i="2"/>
  <c r="P46" i="2" s="1"/>
  <c r="J47" i="2"/>
  <c r="L47" i="2"/>
  <c r="Q47" i="2" s="1"/>
  <c r="J48" i="2"/>
  <c r="L48" i="2"/>
  <c r="J49" i="2"/>
  <c r="L49" i="2"/>
  <c r="J50" i="2"/>
  <c r="L50" i="2"/>
  <c r="P50" i="2" s="1"/>
  <c r="J51" i="2"/>
  <c r="L51" i="2"/>
  <c r="Q51" i="2" s="1"/>
  <c r="J52" i="2"/>
  <c r="L52" i="2"/>
  <c r="Q52" i="2" s="1"/>
  <c r="J53" i="2"/>
  <c r="L53" i="2"/>
  <c r="P53" i="2" s="1"/>
  <c r="J54" i="2"/>
  <c r="L54" i="2"/>
  <c r="Q54" i="2" s="1"/>
  <c r="J55" i="2"/>
  <c r="L55" i="2"/>
  <c r="J56" i="2"/>
  <c r="L56" i="2"/>
  <c r="J57" i="2"/>
  <c r="L57" i="2"/>
  <c r="P57" i="2" s="1"/>
  <c r="J58" i="2"/>
  <c r="L58" i="2"/>
  <c r="Q58" i="2" s="1"/>
  <c r="J59" i="2"/>
  <c r="L59" i="2"/>
  <c r="Q59" i="2" s="1"/>
  <c r="J60" i="2"/>
  <c r="L60" i="2"/>
  <c r="P60" i="2" s="1"/>
  <c r="J61" i="2"/>
  <c r="L61" i="2"/>
  <c r="P61" i="2" s="1"/>
  <c r="J62" i="2"/>
  <c r="L62" i="2"/>
  <c r="Q62" i="2" s="1"/>
  <c r="J64" i="2"/>
  <c r="L64" i="2"/>
  <c r="J65" i="2"/>
  <c r="L65" i="2"/>
  <c r="J66" i="2"/>
  <c r="L66" i="2"/>
  <c r="P66" i="2" s="1"/>
  <c r="J67" i="2"/>
  <c r="L67" i="2"/>
  <c r="Q67" i="2" s="1"/>
  <c r="J68" i="2"/>
  <c r="L68" i="2"/>
  <c r="Q68" i="2" s="1"/>
  <c r="J69" i="2"/>
  <c r="L69" i="2"/>
  <c r="P69" i="2" s="1"/>
  <c r="J70" i="2"/>
  <c r="L70" i="2"/>
  <c r="P70" i="2" s="1"/>
  <c r="J71" i="2"/>
  <c r="L71" i="2"/>
  <c r="J72" i="2"/>
  <c r="L72" i="2"/>
  <c r="P72" i="2" s="1"/>
  <c r="J73" i="2"/>
  <c r="L73" i="2"/>
  <c r="P73" i="2" s="1"/>
  <c r="J74" i="2"/>
  <c r="L74" i="2"/>
  <c r="Q74" i="2" s="1"/>
  <c r="J75" i="2"/>
  <c r="L75" i="2"/>
  <c r="Q75" i="2" s="1"/>
  <c r="J76" i="2"/>
  <c r="L76" i="2"/>
  <c r="J77" i="2"/>
  <c r="L77" i="2"/>
  <c r="P77" i="2" s="1"/>
  <c r="J80" i="2"/>
  <c r="L80" i="2"/>
  <c r="Q80" i="2" s="1"/>
  <c r="J81" i="2"/>
  <c r="L81" i="2"/>
  <c r="J82" i="2"/>
  <c r="L82" i="2"/>
  <c r="J83" i="2"/>
  <c r="L83" i="2"/>
  <c r="P83" i="2" s="1"/>
  <c r="E84" i="2"/>
  <c r="H84" i="2"/>
  <c r="I84" i="2"/>
  <c r="K84" i="2"/>
  <c r="M84" i="2"/>
  <c r="N84" i="2"/>
  <c r="O84" i="2"/>
  <c r="P52" i="2" l="1"/>
  <c r="J85" i="2"/>
  <c r="Q37" i="2"/>
  <c r="Q17" i="2"/>
  <c r="Q39" i="2"/>
  <c r="P23" i="2"/>
  <c r="P7" i="2"/>
  <c r="Q70" i="2"/>
  <c r="P59" i="2"/>
  <c r="P22" i="2"/>
  <c r="P6" i="2"/>
  <c r="P68" i="2"/>
  <c r="Q25" i="2"/>
  <c r="P75" i="2"/>
  <c r="P56" i="2"/>
  <c r="Q44" i="2"/>
  <c r="Q31" i="2"/>
  <c r="Q16" i="2"/>
  <c r="Q77" i="2"/>
  <c r="P76" i="2"/>
  <c r="Q61" i="2"/>
  <c r="Q46" i="2"/>
  <c r="P44" i="2"/>
  <c r="P31" i="2"/>
  <c r="P16" i="2"/>
  <c r="P14" i="2"/>
  <c r="Q9" i="2"/>
  <c r="P82" i="2"/>
  <c r="P65" i="2"/>
  <c r="P49" i="2"/>
  <c r="Q81" i="2"/>
  <c r="J86" i="2"/>
  <c r="Q64" i="2"/>
  <c r="Q34" i="2"/>
  <c r="Q27" i="2"/>
  <c r="Q19" i="2"/>
  <c r="Q11" i="2"/>
  <c r="Q83" i="2"/>
  <c r="P81" i="2"/>
  <c r="Q73" i="2"/>
  <c r="P71" i="2"/>
  <c r="Q66" i="2"/>
  <c r="P64" i="2"/>
  <c r="Q57" i="2"/>
  <c r="P55" i="2"/>
  <c r="Q50" i="2"/>
  <c r="P48" i="2"/>
  <c r="Q42" i="2"/>
  <c r="P41" i="2"/>
  <c r="P35" i="2"/>
  <c r="P34" i="2"/>
  <c r="Q29" i="2"/>
  <c r="P28" i="2"/>
  <c r="P27" i="2"/>
  <c r="P19" i="2"/>
  <c r="P18" i="2"/>
  <c r="P11" i="2"/>
  <c r="P10" i="2"/>
  <c r="P3" i="2"/>
  <c r="P2" i="2"/>
  <c r="Q71" i="2"/>
  <c r="Q55" i="2"/>
  <c r="Q48" i="2"/>
  <c r="Q3" i="2"/>
  <c r="Q21" i="2"/>
  <c r="Q13" i="2"/>
  <c r="Q5" i="2"/>
  <c r="P80" i="2"/>
  <c r="P74" i="2"/>
  <c r="P67" i="2"/>
  <c r="P62" i="2"/>
  <c r="P58" i="2"/>
  <c r="P54" i="2"/>
  <c r="P51" i="2"/>
  <c r="P47" i="2"/>
  <c r="P43" i="2"/>
  <c r="P40" i="2"/>
  <c r="P36" i="2"/>
  <c r="P33" i="2"/>
  <c r="P30" i="2"/>
  <c r="P26" i="2"/>
  <c r="Q82" i="2"/>
  <c r="Q76" i="2"/>
  <c r="Q72" i="2"/>
  <c r="Q69" i="2"/>
  <c r="Q65" i="2"/>
  <c r="Q60" i="2"/>
  <c r="Q56" i="2"/>
  <c r="Q53" i="2"/>
  <c r="Q49" i="2"/>
  <c r="Q45" i="2"/>
  <c r="Q41" i="2"/>
  <c r="Q38" i="2"/>
  <c r="Q35" i="2"/>
  <c r="Q32" i="2"/>
  <c r="Q28" i="2"/>
  <c r="Q24" i="2"/>
  <c r="Q20" i="2"/>
  <c r="Q12" i="2"/>
  <c r="Q8" i="2"/>
  <c r="Q4" i="2"/>
  <c r="P20" i="2"/>
  <c r="P12" i="2"/>
  <c r="P8" i="2"/>
  <c r="P4" i="2"/>
  <c r="L84" i="2"/>
  <c r="O86" i="2" l="1"/>
  <c r="Q86" i="2"/>
  <c r="L6" i="22"/>
  <c r="N6" i="22"/>
  <c r="P6" i="22" l="1"/>
  <c r="R7" i="22"/>
</calcChain>
</file>

<file path=xl/sharedStrings.xml><?xml version="1.0" encoding="utf-8"?>
<sst xmlns="http://schemas.openxmlformats.org/spreadsheetml/2006/main" count="2101" uniqueCount="348">
  <si>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</si>
  <si>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</si>
  <si>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</si>
  <si>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</si>
  <si>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</si>
  <si>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</si>
  <si>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</si>
  <si>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</si>
  <si>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</si>
  <si>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</si>
  <si>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</si>
  <si>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</si>
  <si>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Net Acres</t>
  </si>
  <si>
    <t>Total Acres</t>
  </si>
  <si>
    <t>Dollars/Acre</t>
  </si>
  <si>
    <t>Dollars/SqFt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</si>
  <si>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</si>
  <si>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</si>
  <si>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</si>
  <si>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</si>
  <si>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</si>
  <si>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</si>
  <si>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</si>
  <si>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</si>
  <si>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001-011-015-20</t>
  </si>
  <si>
    <t>GLOVER RD</t>
  </si>
  <si>
    <t>WD</t>
  </si>
  <si>
    <t>03-ARM'S LENGTH</t>
  </si>
  <si>
    <t>101</t>
  </si>
  <si>
    <t>3328-349</t>
  </si>
  <si>
    <t>AGRICULTURE</t>
  </si>
  <si>
    <t>VACANT LAND SALE</t>
  </si>
  <si>
    <t>102</t>
  </si>
  <si>
    <t>001-012-003-11</t>
  </si>
  <si>
    <t>DRYDEN RD</t>
  </si>
  <si>
    <t>32-SPLIT VACANT</t>
  </si>
  <si>
    <t>3298-292</t>
  </si>
  <si>
    <t>001-012-003-21</t>
  </si>
  <si>
    <t>3296-292</t>
  </si>
  <si>
    <t>002-005-001-20</t>
  </si>
  <si>
    <t>JEFFERSON RD</t>
  </si>
  <si>
    <t>3321-727</t>
  </si>
  <si>
    <t>002-005-001-30</t>
  </si>
  <si>
    <t>002-008-018-10</t>
  </si>
  <si>
    <t>3309-268</t>
  </si>
  <si>
    <t>002-032-004-00</t>
  </si>
  <si>
    <t>3757 BOWERS RD</t>
  </si>
  <si>
    <t>3322-434</t>
  </si>
  <si>
    <t>002-032-004-30</t>
  </si>
  <si>
    <t>3659 BOWERS RD</t>
  </si>
  <si>
    <t>3316-580</t>
  </si>
  <si>
    <t>003-003-005-00</t>
  </si>
  <si>
    <t>BOWERS RD</t>
  </si>
  <si>
    <t>3316-757</t>
  </si>
  <si>
    <t>003-003-014-20</t>
  </si>
  <si>
    <t>LAKE PLEASANT RD</t>
  </si>
  <si>
    <t>3341-53</t>
  </si>
  <si>
    <t>003-030-029-00</t>
  </si>
  <si>
    <t>WEST RD</t>
  </si>
  <si>
    <t>3315-254</t>
  </si>
  <si>
    <t>003-030-030-00</t>
  </si>
  <si>
    <t>FIVE LAKES RD</t>
  </si>
  <si>
    <t>3307-113</t>
  </si>
  <si>
    <t>402</t>
  </si>
  <si>
    <t>19-MULTI PARCEL ARM'S LENGTH</t>
  </si>
  <si>
    <t>3296-458</t>
  </si>
  <si>
    <t>003-030-031-00, 003-030-032-00</t>
  </si>
  <si>
    <t>003-030-031-00</t>
  </si>
  <si>
    <t>3331-902</t>
  </si>
  <si>
    <t>003-030-032-00</t>
  </si>
  <si>
    <t>004-029-010-01</t>
  </si>
  <si>
    <t>3822 LAW RD</t>
  </si>
  <si>
    <t>MLC</t>
  </si>
  <si>
    <t>3387-340</t>
  </si>
  <si>
    <t>004-035-012-00</t>
  </si>
  <si>
    <t>STILES</t>
  </si>
  <si>
    <t>3378-995</t>
  </si>
  <si>
    <t>004-036-004-00</t>
  </si>
  <si>
    <t>SLATTERY</t>
  </si>
  <si>
    <t>3378-1000</t>
  </si>
  <si>
    <t>005-004-005-00</t>
  </si>
  <si>
    <t>STILES V/L</t>
  </si>
  <si>
    <t>3291-285</t>
  </si>
  <si>
    <t>005-008-007-00</t>
  </si>
  <si>
    <t>BURNSIDE RD V/L</t>
  </si>
  <si>
    <t>3373-888</t>
  </si>
  <si>
    <t>005-014-001-05</t>
  </si>
  <si>
    <t>3332-195</t>
  </si>
  <si>
    <t>005-014-007-15</t>
  </si>
  <si>
    <t>WILCOX RD V/L</t>
  </si>
  <si>
    <t>3305-468</t>
  </si>
  <si>
    <t>005-015-006-00</t>
  </si>
  <si>
    <t>CHURCHILL ROAD V/L</t>
  </si>
  <si>
    <t>3359-523</t>
  </si>
  <si>
    <t>005-018-007-00</t>
  </si>
  <si>
    <t>3373-902</t>
  </si>
  <si>
    <t>005-018-003-01</t>
  </si>
  <si>
    <t>005-019-002-00</t>
  </si>
  <si>
    <t>LINCK RD V/L</t>
  </si>
  <si>
    <t>3346-302</t>
  </si>
  <si>
    <t>005-019-017-00, 005-016-005-10, 005-019-020-00, 005-015-005-00</t>
  </si>
  <si>
    <t>005-019-014-12</t>
  </si>
  <si>
    <t>6164 LINCK RD</t>
  </si>
  <si>
    <t>3314-502</t>
  </si>
  <si>
    <t>005-027-012-05</t>
  </si>
  <si>
    <t>3352-477</t>
  </si>
  <si>
    <t>005-135-008-00</t>
  </si>
  <si>
    <t>GOSLINE V/L</t>
  </si>
  <si>
    <t>LC</t>
  </si>
  <si>
    <t>3342-807</t>
  </si>
  <si>
    <t>006-001-033-06</t>
  </si>
  <si>
    <t>NORTH BRANCH</t>
  </si>
  <si>
    <t>3341-147</t>
  </si>
  <si>
    <t>006-001-033-16, 006-001-033-26</t>
  </si>
  <si>
    <t>006-003-003-07</t>
  </si>
  <si>
    <t>3332-227</t>
  </si>
  <si>
    <t>006-003-014-09</t>
  </si>
  <si>
    <t>3330-946</t>
  </si>
  <si>
    <t>006-003-028-00</t>
  </si>
  <si>
    <t>3326-677</t>
  </si>
  <si>
    <t>006-006-002-00</t>
  </si>
  <si>
    <t>6901 OLIVER</t>
  </si>
  <si>
    <t>3326-746</t>
  </si>
  <si>
    <t>401</t>
  </si>
  <si>
    <t>006-008-002-21</t>
  </si>
  <si>
    <t>OTTER LAKE</t>
  </si>
  <si>
    <t>3335-281</t>
  </si>
  <si>
    <t>006-009-016-06</t>
  </si>
  <si>
    <t>FALKENBURY</t>
  </si>
  <si>
    <t>3288-875</t>
  </si>
  <si>
    <t>007-001-035-10</t>
  </si>
  <si>
    <t>HOLLOW CORNERS RD N/O</t>
  </si>
  <si>
    <t>3307-910</t>
  </si>
  <si>
    <t>007-010-006-50</t>
  </si>
  <si>
    <t>HOLLOW CORNERS RD</t>
  </si>
  <si>
    <t>3341-258</t>
  </si>
  <si>
    <t>007-010-007-20</t>
  </si>
  <si>
    <t>3375-679</t>
  </si>
  <si>
    <t>008-033-002-04</t>
  </si>
  <si>
    <t>2519 HADLEY RD</t>
  </si>
  <si>
    <t>33-TO BE DETERMINED</t>
  </si>
  <si>
    <t>3342-686</t>
  </si>
  <si>
    <t>009-004-021-00</t>
  </si>
  <si>
    <t>N VAN DYKE RD</t>
  </si>
  <si>
    <t>3366-748</t>
  </si>
  <si>
    <t>009-011-007-40</t>
  </si>
  <si>
    <t>BROWN CITY RD</t>
  </si>
  <si>
    <t>3392-430</t>
  </si>
  <si>
    <t>009-013-007-00</t>
  </si>
  <si>
    <t>KOHLER RD</t>
  </si>
  <si>
    <t>3381-628</t>
  </si>
  <si>
    <t>009-017-001-20</t>
  </si>
  <si>
    <t>6850 RESIDE RD</t>
  </si>
  <si>
    <t>3351-544</t>
  </si>
  <si>
    <t>009-026-002-00</t>
  </si>
  <si>
    <t>1881 WHEELING RD</t>
  </si>
  <si>
    <t>3328-285</t>
  </si>
  <si>
    <t>009-028-005-10</t>
  </si>
  <si>
    <t>ARMSTRONG RD</t>
  </si>
  <si>
    <t>3331-635</t>
  </si>
  <si>
    <t>009-032-035-00</t>
  </si>
  <si>
    <t>3288-755</t>
  </si>
  <si>
    <t>010-022-039-00</t>
  </si>
  <si>
    <t>BROCKER RD</t>
  </si>
  <si>
    <t>3388-429</t>
  </si>
  <si>
    <t>010-027-009-10</t>
  </si>
  <si>
    <t>HADLEY RD</t>
  </si>
  <si>
    <t>3370-319</t>
  </si>
  <si>
    <t>011-012-012-00</t>
  </si>
  <si>
    <t>8756 PETZ RD</t>
  </si>
  <si>
    <t>3349-900</t>
  </si>
  <si>
    <t>011-014-002-01</t>
  </si>
  <si>
    <t>CHURCH RD V/L</t>
  </si>
  <si>
    <t>3320-170</t>
  </si>
  <si>
    <t>011-015-012-00</t>
  </si>
  <si>
    <t>RULE RD</t>
  </si>
  <si>
    <t>3354-320</t>
  </si>
  <si>
    <t>001</t>
  </si>
  <si>
    <t>011-016-041-00</t>
  </si>
  <si>
    <t>IMLAY CITY RD V/L</t>
  </si>
  <si>
    <t>3363-606</t>
  </si>
  <si>
    <t>011-028-002-02</t>
  </si>
  <si>
    <t>7226 NEWARK RD</t>
  </si>
  <si>
    <t>3316-451</t>
  </si>
  <si>
    <t>012-001-016-00</t>
  </si>
  <si>
    <t>3387-922</t>
  </si>
  <si>
    <t>012-021-054-00</t>
  </si>
  <si>
    <t>MORRIS &amp; NEWARK RDS</t>
  </si>
  <si>
    <t>3382-607</t>
  </si>
  <si>
    <t>012-036-011-15</t>
  </si>
  <si>
    <t>E SUTTON RD</t>
  </si>
  <si>
    <t>3297-291</t>
  </si>
  <si>
    <t>013-002-019-02</t>
  </si>
  <si>
    <t>3382-492</t>
  </si>
  <si>
    <t>013-011-039-10</t>
  </si>
  <si>
    <t>FOSTORIA</t>
  </si>
  <si>
    <t>3393-487</t>
  </si>
  <si>
    <t>013-011-039-20</t>
  </si>
  <si>
    <t>013-015-017-40</t>
  </si>
  <si>
    <t>BARNES LAKE</t>
  </si>
  <si>
    <t>3374-156</t>
  </si>
  <si>
    <t>013-015-017-50</t>
  </si>
  <si>
    <t>013-028-014-00</t>
  </si>
  <si>
    <t>NORTH LAKE</t>
  </si>
  <si>
    <t>3309-327</t>
  </si>
  <si>
    <t>014-022-010-00</t>
  </si>
  <si>
    <t>1010 DALEY</t>
  </si>
  <si>
    <t>3353-770</t>
  </si>
  <si>
    <t>014-023-019-00</t>
  </si>
  <si>
    <t>014-035-020-01</t>
  </si>
  <si>
    <t>BOWERS</t>
  </si>
  <si>
    <t>3340-360</t>
  </si>
  <si>
    <t>014-035-038-00</t>
  </si>
  <si>
    <t>3380-822</t>
  </si>
  <si>
    <t>015-003-003-00</t>
  </si>
  <si>
    <t>STOCK RD</t>
  </si>
  <si>
    <t>3389-742</t>
  </si>
  <si>
    <t>016-005-002-00</t>
  </si>
  <si>
    <t>NORTH BRANCH RD</t>
  </si>
  <si>
    <t>3394-536</t>
  </si>
  <si>
    <t>016-027-011-00</t>
  </si>
  <si>
    <t>LK PLEASANT RD</t>
  </si>
  <si>
    <t>3348-225</t>
  </si>
  <si>
    <t>016-033-002-00</t>
  </si>
  <si>
    <t>SNOBLIN RD</t>
  </si>
  <si>
    <t>3291-240</t>
  </si>
  <si>
    <t>016-033-011-03, 016-033-011-04, 016-033-011-05, 016-033-011-01</t>
  </si>
  <si>
    <t>017-028-002-00</t>
  </si>
  <si>
    <t>PERO LAKE RD</t>
  </si>
  <si>
    <t>3306-191</t>
  </si>
  <si>
    <t>017-032-024-50</t>
  </si>
  <si>
    <t>N ELBA RD</t>
  </si>
  <si>
    <t>3320-985</t>
  </si>
  <si>
    <t>018-004-011-00</t>
  </si>
  <si>
    <t>THAYER</t>
  </si>
  <si>
    <t>3334-920</t>
  </si>
  <si>
    <t>018-009-006-00</t>
  </si>
  <si>
    <t>3336-586</t>
  </si>
  <si>
    <t>018-011-002-00</t>
  </si>
  <si>
    <t>SEYFORTH</t>
  </si>
  <si>
    <t>3337-260</t>
  </si>
  <si>
    <t>018-011-007-00</t>
  </si>
  <si>
    <t>SWAFFER</t>
  </si>
  <si>
    <t>3374-966</t>
  </si>
  <si>
    <t>018-013-017-00</t>
  </si>
  <si>
    <t>8674 SILVERWOOD</t>
  </si>
  <si>
    <t>3317-36</t>
  </si>
  <si>
    <t>018-014-004-00</t>
  </si>
  <si>
    <t>MURPHY LAKE</t>
  </si>
  <si>
    <t>3345-488</t>
  </si>
  <si>
    <t>018-015-005-04</t>
  </si>
  <si>
    <t>SQUAW LAKE</t>
  </si>
  <si>
    <t>3350-356</t>
  </si>
  <si>
    <t>018-036-013-00</t>
  </si>
  <si>
    <t>SILVERWOOD RD/CASTLE RD</t>
  </si>
  <si>
    <t>3341-285</t>
  </si>
  <si>
    <t>042-103-002-00</t>
  </si>
  <si>
    <t>MARLETTE</t>
  </si>
  <si>
    <t>3360-204</t>
  </si>
  <si>
    <t>004-003-006-03</t>
  </si>
  <si>
    <t>3352-549</t>
  </si>
  <si>
    <t>046-304-053-00</t>
  </si>
  <si>
    <t>BALDWIN AVE</t>
  </si>
  <si>
    <t>3296-910</t>
  </si>
  <si>
    <t>046-304-059-00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</si>
  <si>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</si>
  <si>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</si>
  <si>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</si>
  <si>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</si>
  <si>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</si>
  <si>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</si>
  <si>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</si>
  <si>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X</t>
  </si>
  <si>
    <t>03-ARM'S LENGTH(HAS SMALL P BLDG)</t>
  </si>
  <si>
    <t>19-MULTI PARCEL ARM'S LENGTH(HAS SMALL P BLDG)</t>
  </si>
  <si>
    <t>018-016-017-31</t>
  </si>
  <si>
    <t>3327-319</t>
  </si>
  <si>
    <t>03-ARM'S LENGTH(odd $)</t>
  </si>
  <si>
    <t>03-ARM'S LENGTH(re sold)</t>
  </si>
  <si>
    <t>03-ARM'S LENGTH(resold)</t>
  </si>
  <si>
    <t>03-ARM'S LENGTH(odd $ auction sale)</t>
  </si>
  <si>
    <t>03-ARM'S LENGTH(odd $ - acution sale)</t>
  </si>
  <si>
    <t>004-013-003-00</t>
  </si>
  <si>
    <t>8978 SLATTERY</t>
  </si>
  <si>
    <t>3294-213</t>
  </si>
  <si>
    <t>5/32023</t>
  </si>
  <si>
    <t>018-020-009-00</t>
  </si>
  <si>
    <t>MILLINGTON</t>
  </si>
  <si>
    <t>3365-711</t>
  </si>
  <si>
    <t>014-035-020-02</t>
  </si>
  <si>
    <t>3364-630</t>
  </si>
  <si>
    <t>33-TO BE DETERMINED/TWP NO PTA ON FILE</t>
  </si>
  <si>
    <t>03-ARM'S LENGTH(BOUGHT BY TWP OK PER AB)</t>
  </si>
  <si>
    <t>03-ARM'S LENGTH(BOUGHT BY TWP - OK PER AB)</t>
  </si>
  <si>
    <t>19-MULTI PARCEL ARM'S LENGTH(price ok per Tom)</t>
  </si>
  <si>
    <t>Average per net acre=</t>
  </si>
  <si>
    <t>Muck</t>
  </si>
  <si>
    <t>Woods</t>
  </si>
  <si>
    <t>Muck Acres</t>
  </si>
  <si>
    <t>WOOD ACRES</t>
  </si>
  <si>
    <t xml:space="preserve">Average parcels with muck acres= </t>
  </si>
  <si>
    <t>Average parcels with wood acres=</t>
  </si>
  <si>
    <t>$5100 per acre</t>
  </si>
  <si>
    <t>$5400 per acre</t>
  </si>
  <si>
    <t>Almont</t>
  </si>
  <si>
    <t>Per Acre</t>
  </si>
  <si>
    <t>Arcadia</t>
  </si>
  <si>
    <t>Attica</t>
  </si>
  <si>
    <t>$5,300 Per Acre</t>
  </si>
  <si>
    <t>Removed From Study</t>
  </si>
  <si>
    <t>Burlington</t>
  </si>
  <si>
    <t>$5,000 per acre</t>
  </si>
  <si>
    <t>Burnside</t>
  </si>
  <si>
    <t>$6,000 per acre</t>
  </si>
  <si>
    <t>Deerfield</t>
  </si>
  <si>
    <t>$5,700 per acre</t>
  </si>
  <si>
    <t>Dryden</t>
  </si>
  <si>
    <t>No Sales</t>
  </si>
  <si>
    <t xml:space="preserve"> </t>
  </si>
  <si>
    <t>Goodland</t>
  </si>
  <si>
    <t>Hadley</t>
  </si>
  <si>
    <t>$8,000 per acre</t>
  </si>
  <si>
    <t>Imlay Twp</t>
  </si>
  <si>
    <t>Lapeer Twp</t>
  </si>
  <si>
    <t>$5,300 per acre</t>
  </si>
  <si>
    <t>*Went on the lower side of the dollar per acre (to $5,300) because of the 2 odd sales*</t>
  </si>
  <si>
    <t>Marathon</t>
  </si>
  <si>
    <t>$4,000 per acre</t>
  </si>
  <si>
    <t>Mayfield</t>
  </si>
  <si>
    <t>$5,500 per acre</t>
  </si>
  <si>
    <t>Metamora</t>
  </si>
  <si>
    <t>$7,600 per acre</t>
  </si>
  <si>
    <t>North Branch</t>
  </si>
  <si>
    <t>$5,800 per acre</t>
  </si>
  <si>
    <t>Oregon</t>
  </si>
  <si>
    <t>$4,400 per acre</t>
  </si>
  <si>
    <t>Rich</t>
  </si>
  <si>
    <t>Removed From Analysis</t>
  </si>
  <si>
    <t>$4,900 per acre</t>
  </si>
  <si>
    <t>Attica $5300 per acre</t>
  </si>
  <si>
    <t>If twp land value is less than the $5100 for woods, use the twp land value.</t>
  </si>
  <si>
    <t>GOODLAND TWP</t>
  </si>
  <si>
    <t>IMLAY TWP</t>
  </si>
  <si>
    <t>RICH TWP</t>
  </si>
  <si>
    <t>LAND SET AT</t>
  </si>
  <si>
    <t>PER ACRE</t>
  </si>
  <si>
    <t>AGRICULTURAL VACANT LAND ANALYSIS FOR 2025</t>
  </si>
  <si>
    <t>NO SALES OF AG LAND IN ELBA TOWNSHIP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</si>
</sst>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0.00_);[Red]\(#0.00\)"/>
    <numFmt numFmtId="165" formatCode="mm/dd/yy"/>
    <numFmt numFmtId="166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79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quotePrefix="1"/>
    <xf numFmtId="0" fontId="2" fillId="3" borderId="1" xfId="0" applyFont="1" applyFill="1" applyBorder="1"/>
    <xf numFmtId="0" fontId="2" fillId="3" borderId="0" xfId="0" applyFont="1" applyFill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/>
    <xf numFmtId="8" fontId="2" fillId="3" borderId="2" xfId="0" applyNumberFormat="1" applyFont="1" applyFill="1" applyBorder="1"/>
    <xf numFmtId="0" fontId="3" fillId="2" borderId="0" xfId="0" applyFont="1" applyFill="1" applyAlignment="1">
      <alignment horizontal="center"/>
    </xf>
    <xf numFmtId="0" fontId="4" fillId="0" borderId="0" xfId="0" applyFont="1"/>
    <xf numFmtId="0" fontId="5" fillId="3" borderId="1" xfId="0" applyFont="1" applyFill="1" applyBorder="1"/>
    <xf numFmtId="0" fontId="5" fillId="3" borderId="0" xfId="0" applyFont="1" applyFill="1"/>
    <xf numFmtId="0" fontId="5" fillId="3" borderId="2" xfId="0" applyFont="1" applyFill="1" applyBorder="1"/>
    <xf numFmtId="0" fontId="6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6" fillId="0" borderId="0" xfId="0" applyNumberFormat="1" applyFont="1"/>
    <xf numFmtId="6" fontId="6" fillId="0" borderId="0" xfId="0" applyNumberFormat="1" applyFont="1"/>
    <xf numFmtId="164" fontId="6" fillId="0" borderId="0" xfId="0" applyNumberFormat="1" applyFont="1"/>
    <xf numFmtId="40" fontId="6" fillId="0" borderId="0" xfId="0" applyNumberFormat="1" applyFont="1"/>
    <xf numFmtId="8" fontId="6" fillId="0" borderId="0" xfId="0" applyNumberFormat="1" applyFont="1"/>
    <xf numFmtId="14" fontId="6" fillId="0" borderId="0" xfId="0" applyNumberFormat="1" applyFont="1"/>
    <xf numFmtId="0" fontId="6" fillId="0" borderId="0" xfId="0" quotePrefix="1" applyFont="1"/>
    <xf numFmtId="14" fontId="0" fillId="0" borderId="0" xfId="0" applyNumberFormat="1" applyAlignment="1">
      <alignment horizontal="right"/>
    </xf>
    <xf numFmtId="0" fontId="0" fillId="0" borderId="0" xfId="0" quotePrefix="1" applyAlignment="1">
      <alignment horizontal="left"/>
    </xf>
    <xf numFmtId="0" fontId="9" fillId="0" borderId="0" xfId="0" applyFont="1"/>
    <xf numFmtId="0" fontId="10" fillId="0" borderId="0" xfId="0" applyFont="1"/>
    <xf numFmtId="0" fontId="10" fillId="4" borderId="0" xfId="0" applyFont="1" applyFill="1"/>
    <xf numFmtId="6" fontId="10" fillId="0" borderId="0" xfId="0" applyNumberFormat="1" applyFont="1"/>
    <xf numFmtId="164" fontId="10" fillId="0" borderId="0" xfId="0" applyNumberFormat="1" applyFont="1"/>
    <xf numFmtId="166" fontId="10" fillId="0" borderId="0" xfId="1" applyNumberFormat="1" applyFont="1"/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65" fontId="1" fillId="2" borderId="0" xfId="0" applyNumberFormat="1" applyFont="1" applyFill="1" applyAlignment="1">
      <alignment horizontal="center" wrapText="1"/>
    </xf>
    <xf numFmtId="6" fontId="1" fillId="2" borderId="0" xfId="0" applyNumberFormat="1" applyFont="1" applyFill="1" applyAlignment="1">
      <alignment horizontal="center" wrapText="1"/>
    </xf>
    <xf numFmtId="164" fontId="1" fillId="2" borderId="0" xfId="0" applyNumberFormat="1" applyFont="1" applyFill="1" applyAlignment="1">
      <alignment horizontal="center" wrapText="1"/>
    </xf>
    <xf numFmtId="40" fontId="1" fillId="2" borderId="0" xfId="0" applyNumberFormat="1" applyFont="1" applyFill="1" applyAlignment="1">
      <alignment horizontal="center" wrapText="1"/>
    </xf>
    <xf numFmtId="8" fontId="1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2" fillId="0" borderId="0" xfId="0" applyFont="1"/>
    <xf numFmtId="165" fontId="10" fillId="0" borderId="0" xfId="0" applyNumberFormat="1" applyFont="1"/>
    <xf numFmtId="0" fontId="14" fillId="4" borderId="0" xfId="0" applyFont="1" applyFill="1" applyAlignment="1">
      <alignment horizontal="right"/>
    </xf>
    <xf numFmtId="44" fontId="14" fillId="4" borderId="0" xfId="1" applyFont="1" applyFill="1"/>
    <xf numFmtId="0" fontId="14" fillId="4" borderId="0" xfId="0" applyFont="1" applyFill="1"/>
    <xf numFmtId="0" fontId="10" fillId="0" borderId="0" xfId="0" applyFont="1" applyFill="1"/>
    <xf numFmtId="0" fontId="0" fillId="0" borderId="0" xfId="0" applyFill="1"/>
    <xf numFmtId="165" fontId="0" fillId="0" borderId="0" xfId="0" applyNumberFormat="1" applyFill="1"/>
    <xf numFmtId="6" fontId="0" fillId="0" borderId="0" xfId="0" applyNumberFormat="1" applyFill="1"/>
    <xf numFmtId="40" fontId="0" fillId="0" borderId="0" xfId="0" applyNumberFormat="1" applyFill="1"/>
    <xf numFmtId="0" fontId="0" fillId="0" borderId="0" xfId="0" quotePrefix="1" applyFill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60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6"/>
  <sheetViews>
    <sheetView topLeftCell="A52" workbookViewId="0">
      <selection activeCell="A79" sqref="A79:XFD79"/>
    </sheetView>
  </sheetViews>
  <sheetFormatPr defaultRowHeight="15.75" x14ac:dyDescent="0.25"/>
  <cols>
    <col min="1" max="1" width="14.28515625" bestFit="1" customWidth="1"/>
    <col min="2" max="2" width="26.28515625" bestFit="1" customWidth="1"/>
    <col min="3" max="3" width="4.42578125" style="34" customWidth="1"/>
    <col min="4" max="4" width="9.28515625" style="19" bestFit="1" customWidth="1"/>
    <col min="5" max="5" width="11.85546875" style="9" bestFit="1" customWidth="1"/>
    <col min="6" max="6" width="5.5703125" bestFit="1" customWidth="1"/>
    <col min="7" max="7" width="48.5703125" customWidth="1"/>
    <col min="8" max="8" width="11.85546875" style="9" bestFit="1" customWidth="1"/>
    <col min="9" max="9" width="14.7109375" style="9" bestFit="1" customWidth="1"/>
    <col min="10" max="10" width="12.85546875" style="14" bestFit="1" customWidth="1"/>
    <col min="11" max="11" width="13.42578125" style="9" bestFit="1" customWidth="1"/>
    <col min="12" max="12" width="13.28515625" style="9" bestFit="1" customWidth="1"/>
    <col min="13" max="13" width="14.42578125" style="9" bestFit="1" customWidth="1"/>
    <col min="14" max="14" width="14.28515625" style="24" bestFit="1" customWidth="1"/>
    <col min="15" max="15" width="10.7109375" style="24" bestFit="1" customWidth="1"/>
    <col min="16" max="16" width="12" style="9" bestFit="1" customWidth="1"/>
    <col min="17" max="17" width="11.85546875" style="29" bestFit="1" customWidth="1"/>
    <col min="18" max="18" width="10.5703125" bestFit="1" customWidth="1"/>
    <col min="19" max="19" width="58.140625" bestFit="1" customWidth="1"/>
    <col min="20" max="20" width="22.140625" bestFit="1" customWidth="1"/>
    <col min="21" max="21" width="14.42578125" bestFit="1" customWidth="1"/>
    <col min="22" max="22" width="18.5703125" bestFit="1" customWidth="1"/>
    <col min="23" max="23" width="5.42578125" bestFit="1" customWidth="1"/>
  </cols>
  <sheetData>
    <row r="1" spans="1:42" x14ac:dyDescent="0.25">
      <c r="A1" s="1" t="s">
        <v>0</v>
      </c>
      <c r="B1" s="1" t="s">
        <v>1</v>
      </c>
      <c r="C1" s="33"/>
      <c r="D1" s="18" t="s">
        <v>2</v>
      </c>
      <c r="E1" s="8" t="s">
        <v>3</v>
      </c>
      <c r="F1" s="1" t="s">
        <v>4</v>
      </c>
      <c r="G1" s="1" t="s">
        <v>5</v>
      </c>
      <c r="H1" s="8" t="s">
        <v>6</v>
      </c>
      <c r="I1" s="8" t="s">
        <v>7</v>
      </c>
      <c r="J1" s="13" t="s">
        <v>8</v>
      </c>
      <c r="K1" s="8" t="s">
        <v>9</v>
      </c>
      <c r="L1" s="8" t="s">
        <v>10</v>
      </c>
      <c r="M1" s="8" t="s">
        <v>11</v>
      </c>
      <c r="N1" s="23" t="s">
        <v>12</v>
      </c>
      <c r="O1" s="23" t="s">
        <v>13</v>
      </c>
      <c r="P1" s="8" t="s">
        <v>14</v>
      </c>
      <c r="Q1" s="28" t="s">
        <v>15</v>
      </c>
      <c r="R1" s="1" t="s">
        <v>16</v>
      </c>
      <c r="S1" s="1" t="s">
        <v>17</v>
      </c>
      <c r="T1" s="1" t="s">
        <v>18</v>
      </c>
      <c r="U1" s="1" t="s">
        <v>21</v>
      </c>
      <c r="V1" s="1" t="s">
        <v>22</v>
      </c>
      <c r="W1" s="1" t="s">
        <v>23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x14ac:dyDescent="0.25">
      <c r="A2" t="s">
        <v>24</v>
      </c>
      <c r="B2" t="s">
        <v>25</v>
      </c>
      <c r="C2" s="34" t="s">
        <v>272</v>
      </c>
      <c r="D2" s="19">
        <v>44881</v>
      </c>
      <c r="E2" s="9">
        <v>145620</v>
      </c>
      <c r="F2" t="s">
        <v>26</v>
      </c>
      <c r="G2" t="s">
        <v>27</v>
      </c>
      <c r="H2" s="9">
        <v>145620</v>
      </c>
      <c r="I2" s="9">
        <v>63700</v>
      </c>
      <c r="J2" s="14">
        <f t="shared" ref="J2:J32" si="0">I2/H2*100</f>
        <v>43.743991209998626</v>
      </c>
      <c r="K2" s="9">
        <v>126394</v>
      </c>
      <c r="L2" s="9">
        <f t="shared" ref="L2:L22" si="1">H2-0</f>
        <v>145620</v>
      </c>
      <c r="M2" s="9">
        <v>126394</v>
      </c>
      <c r="N2" s="24">
        <v>24.27</v>
      </c>
      <c r="O2" s="24">
        <v>24.27</v>
      </c>
      <c r="P2" s="9">
        <f t="shared" ref="P2:P32" si="2">L2/N2</f>
        <v>6000</v>
      </c>
      <c r="Q2" s="29">
        <f t="shared" ref="Q2:Q32" si="3">L2/N2/43560</f>
        <v>0.13774104683195593</v>
      </c>
      <c r="R2" t="s">
        <v>29</v>
      </c>
      <c r="T2" t="s">
        <v>30</v>
      </c>
      <c r="U2" s="3">
        <v>45041</v>
      </c>
      <c r="V2" t="s">
        <v>31</v>
      </c>
      <c r="W2" s="4" t="s">
        <v>32</v>
      </c>
      <c r="AG2" s="2"/>
      <c r="AI2" s="2"/>
    </row>
    <row r="3" spans="1:42" x14ac:dyDescent="0.25">
      <c r="A3" t="s">
        <v>33</v>
      </c>
      <c r="B3" t="s">
        <v>34</v>
      </c>
      <c r="C3" s="34" t="s">
        <v>272</v>
      </c>
      <c r="D3" s="19">
        <v>44715</v>
      </c>
      <c r="E3" s="9">
        <v>420000</v>
      </c>
      <c r="F3" t="s">
        <v>26</v>
      </c>
      <c r="G3" t="s">
        <v>35</v>
      </c>
      <c r="H3" s="9">
        <v>420000</v>
      </c>
      <c r="I3" s="9">
        <v>0</v>
      </c>
      <c r="J3" s="14">
        <f t="shared" si="0"/>
        <v>0</v>
      </c>
      <c r="K3" s="9">
        <v>404730</v>
      </c>
      <c r="L3" s="9">
        <f t="shared" si="1"/>
        <v>420000</v>
      </c>
      <c r="M3" s="9">
        <v>404730</v>
      </c>
      <c r="N3" s="24">
        <v>70.641000000000005</v>
      </c>
      <c r="O3" s="24">
        <v>70.641000000000005</v>
      </c>
      <c r="P3" s="9">
        <f t="shared" si="2"/>
        <v>5945.5556971164051</v>
      </c>
      <c r="Q3" s="29">
        <f t="shared" si="3"/>
        <v>0.13649117761975219</v>
      </c>
      <c r="R3" t="s">
        <v>36</v>
      </c>
      <c r="U3" s="3">
        <v>45205</v>
      </c>
      <c r="V3" t="s">
        <v>31</v>
      </c>
      <c r="W3" s="4" t="s">
        <v>32</v>
      </c>
    </row>
    <row r="4" spans="1:42" x14ac:dyDescent="0.25">
      <c r="A4" t="s">
        <v>37</v>
      </c>
      <c r="B4" t="s">
        <v>34</v>
      </c>
      <c r="C4" s="34" t="s">
        <v>272</v>
      </c>
      <c r="D4" s="19">
        <v>44715</v>
      </c>
      <c r="E4" s="9">
        <v>300000</v>
      </c>
      <c r="F4" t="s">
        <v>26</v>
      </c>
      <c r="G4" t="s">
        <v>35</v>
      </c>
      <c r="H4" s="9">
        <v>300000</v>
      </c>
      <c r="I4" s="9">
        <v>0</v>
      </c>
      <c r="J4" s="14">
        <f t="shared" si="0"/>
        <v>0</v>
      </c>
      <c r="K4" s="9">
        <v>286752</v>
      </c>
      <c r="L4" s="9">
        <f t="shared" si="1"/>
        <v>300000</v>
      </c>
      <c r="M4" s="9">
        <v>286752</v>
      </c>
      <c r="N4" s="24">
        <v>50</v>
      </c>
      <c r="O4" s="24">
        <v>50</v>
      </c>
      <c r="P4" s="9">
        <f t="shared" si="2"/>
        <v>6000</v>
      </c>
      <c r="Q4" s="29">
        <f t="shared" si="3"/>
        <v>0.13774104683195593</v>
      </c>
      <c r="R4" t="s">
        <v>38</v>
      </c>
      <c r="U4" s="3">
        <v>45205</v>
      </c>
      <c r="V4" t="s">
        <v>31</v>
      </c>
      <c r="W4" s="4" t="s">
        <v>32</v>
      </c>
    </row>
    <row r="5" spans="1:42" x14ac:dyDescent="0.25">
      <c r="A5" t="s">
        <v>39</v>
      </c>
      <c r="B5" t="s">
        <v>40</v>
      </c>
      <c r="C5" s="34" t="s">
        <v>272</v>
      </c>
      <c r="D5" s="19">
        <v>44846</v>
      </c>
      <c r="E5" s="9">
        <v>178600</v>
      </c>
      <c r="F5" t="s">
        <v>26</v>
      </c>
      <c r="G5" t="s">
        <v>35</v>
      </c>
      <c r="H5" s="9">
        <v>178600</v>
      </c>
      <c r="I5" s="9">
        <v>0</v>
      </c>
      <c r="J5" s="14">
        <f t="shared" si="0"/>
        <v>0</v>
      </c>
      <c r="K5" s="9">
        <v>0</v>
      </c>
      <c r="L5" s="9">
        <f t="shared" si="1"/>
        <v>178600</v>
      </c>
      <c r="M5" s="9">
        <v>0</v>
      </c>
      <c r="N5" s="24">
        <v>35.72</v>
      </c>
      <c r="O5" s="24">
        <v>19.11</v>
      </c>
      <c r="P5" s="9">
        <f t="shared" si="2"/>
        <v>5000</v>
      </c>
      <c r="Q5" s="29">
        <f t="shared" si="3"/>
        <v>0.1147842056932966</v>
      </c>
      <c r="R5" t="s">
        <v>41</v>
      </c>
      <c r="S5" t="s">
        <v>42</v>
      </c>
      <c r="U5" s="3">
        <v>45182</v>
      </c>
      <c r="V5" t="s">
        <v>31</v>
      </c>
      <c r="W5" s="4" t="s">
        <v>28</v>
      </c>
    </row>
    <row r="6" spans="1:42" x14ac:dyDescent="0.25">
      <c r="A6" t="s">
        <v>43</v>
      </c>
      <c r="C6" s="34" t="s">
        <v>272</v>
      </c>
      <c r="D6" s="19">
        <v>44776</v>
      </c>
      <c r="E6" s="9">
        <v>160000</v>
      </c>
      <c r="F6" t="s">
        <v>26</v>
      </c>
      <c r="G6" t="s">
        <v>27</v>
      </c>
      <c r="H6" s="9">
        <v>160000</v>
      </c>
      <c r="I6" s="9">
        <v>33200</v>
      </c>
      <c r="J6" s="14">
        <f t="shared" si="0"/>
        <v>20.75</v>
      </c>
      <c r="K6" s="9">
        <v>113341</v>
      </c>
      <c r="L6" s="9">
        <f t="shared" si="1"/>
        <v>160000</v>
      </c>
      <c r="M6" s="9">
        <v>113341</v>
      </c>
      <c r="N6" s="24">
        <v>17.71</v>
      </c>
      <c r="O6" s="24">
        <v>17.71</v>
      </c>
      <c r="P6" s="9">
        <f t="shared" si="2"/>
        <v>9034.4438170525118</v>
      </c>
      <c r="Q6" s="29">
        <f t="shared" si="3"/>
        <v>0.20740229148421743</v>
      </c>
      <c r="R6" t="s">
        <v>44</v>
      </c>
      <c r="T6" t="s">
        <v>30</v>
      </c>
      <c r="U6" s="3">
        <v>45041</v>
      </c>
      <c r="V6" t="s">
        <v>31</v>
      </c>
      <c r="W6" s="4" t="s">
        <v>32</v>
      </c>
    </row>
    <row r="7" spans="1:42" x14ac:dyDescent="0.25">
      <c r="A7" t="s">
        <v>45</v>
      </c>
      <c r="B7" t="s">
        <v>46</v>
      </c>
      <c r="C7" s="34" t="s">
        <v>272</v>
      </c>
      <c r="D7" s="19">
        <v>44853</v>
      </c>
      <c r="E7" s="9">
        <v>485000</v>
      </c>
      <c r="F7" t="s">
        <v>26</v>
      </c>
      <c r="G7" t="s">
        <v>35</v>
      </c>
      <c r="H7" s="9">
        <v>485000</v>
      </c>
      <c r="I7" s="9">
        <v>195900</v>
      </c>
      <c r="J7" s="14">
        <f t="shared" si="0"/>
        <v>40.391752577319586</v>
      </c>
      <c r="K7" s="9">
        <v>466858</v>
      </c>
      <c r="L7" s="9">
        <f t="shared" si="1"/>
        <v>485000</v>
      </c>
      <c r="M7" s="9">
        <v>466858</v>
      </c>
      <c r="N7" s="24">
        <v>97.7</v>
      </c>
      <c r="O7" s="24">
        <v>97.7</v>
      </c>
      <c r="P7" s="9">
        <f t="shared" si="2"/>
        <v>4964.1760491299892</v>
      </c>
      <c r="Q7" s="29">
        <f t="shared" si="3"/>
        <v>0.11396180094421463</v>
      </c>
      <c r="R7" t="s">
        <v>47</v>
      </c>
      <c r="T7" t="s">
        <v>30</v>
      </c>
      <c r="U7" s="3">
        <v>45182</v>
      </c>
      <c r="V7" t="s">
        <v>31</v>
      </c>
      <c r="W7" s="4" t="s">
        <v>28</v>
      </c>
    </row>
    <row r="8" spans="1:42" x14ac:dyDescent="0.25">
      <c r="A8" t="s">
        <v>48</v>
      </c>
      <c r="B8" t="s">
        <v>49</v>
      </c>
      <c r="C8" s="34" t="s">
        <v>272</v>
      </c>
      <c r="D8" s="19">
        <v>44823</v>
      </c>
      <c r="E8" s="9">
        <v>308000</v>
      </c>
      <c r="F8" t="s">
        <v>26</v>
      </c>
      <c r="G8" t="s">
        <v>35</v>
      </c>
      <c r="H8" s="9">
        <v>308000</v>
      </c>
      <c r="I8" s="9">
        <v>0</v>
      </c>
      <c r="J8" s="14">
        <f t="shared" si="0"/>
        <v>0</v>
      </c>
      <c r="K8" s="9">
        <v>300071</v>
      </c>
      <c r="L8" s="9">
        <f t="shared" si="1"/>
        <v>308000</v>
      </c>
      <c r="M8" s="9">
        <v>300071</v>
      </c>
      <c r="N8" s="24">
        <v>61.7</v>
      </c>
      <c r="O8" s="24">
        <v>61.7</v>
      </c>
      <c r="P8" s="9">
        <f t="shared" si="2"/>
        <v>4991.8962722852511</v>
      </c>
      <c r="Q8" s="29">
        <f t="shared" si="3"/>
        <v>0.11459816970351816</v>
      </c>
      <c r="R8" t="s">
        <v>50</v>
      </c>
      <c r="U8" s="3">
        <v>45182</v>
      </c>
      <c r="V8" t="s">
        <v>31</v>
      </c>
      <c r="W8" s="4" t="s">
        <v>28</v>
      </c>
    </row>
    <row r="9" spans="1:42" x14ac:dyDescent="0.25">
      <c r="A9" t="s">
        <v>51</v>
      </c>
      <c r="B9" t="s">
        <v>52</v>
      </c>
      <c r="C9" s="34" t="s">
        <v>272</v>
      </c>
      <c r="D9" s="19">
        <v>44818</v>
      </c>
      <c r="E9" s="9">
        <v>300000</v>
      </c>
      <c r="F9" t="s">
        <v>26</v>
      </c>
      <c r="G9" t="s">
        <v>27</v>
      </c>
      <c r="H9" s="9">
        <v>300000</v>
      </c>
      <c r="I9" s="9">
        <v>91700</v>
      </c>
      <c r="J9" s="14">
        <f t="shared" si="0"/>
        <v>30.566666666666663</v>
      </c>
      <c r="K9" s="9">
        <v>262496</v>
      </c>
      <c r="L9" s="9">
        <f t="shared" si="1"/>
        <v>300000</v>
      </c>
      <c r="M9" s="9">
        <v>262496</v>
      </c>
      <c r="N9" s="24">
        <v>52</v>
      </c>
      <c r="O9" s="24">
        <v>52</v>
      </c>
      <c r="P9" s="9">
        <f t="shared" si="2"/>
        <v>5769.2307692307695</v>
      </c>
      <c r="Q9" s="29">
        <f t="shared" si="3"/>
        <v>0.13244331426149608</v>
      </c>
      <c r="R9" t="s">
        <v>53</v>
      </c>
      <c r="T9" t="s">
        <v>30</v>
      </c>
      <c r="U9" s="3">
        <v>45041</v>
      </c>
      <c r="V9" t="s">
        <v>31</v>
      </c>
      <c r="W9" s="4" t="s">
        <v>32</v>
      </c>
    </row>
    <row r="10" spans="1:42" x14ac:dyDescent="0.25">
      <c r="A10" t="s">
        <v>54</v>
      </c>
      <c r="B10" t="s">
        <v>55</v>
      </c>
      <c r="C10" s="34" t="s">
        <v>272</v>
      </c>
      <c r="D10" s="19">
        <v>44993</v>
      </c>
      <c r="E10" s="9">
        <v>520000</v>
      </c>
      <c r="F10" t="s">
        <v>26</v>
      </c>
      <c r="G10" t="s">
        <v>35</v>
      </c>
      <c r="H10" s="9">
        <v>520000</v>
      </c>
      <c r="I10" s="9">
        <v>0</v>
      </c>
      <c r="J10" s="14">
        <f t="shared" si="0"/>
        <v>0</v>
      </c>
      <c r="K10" s="9">
        <v>397779</v>
      </c>
      <c r="L10" s="9">
        <f t="shared" si="1"/>
        <v>520000</v>
      </c>
      <c r="M10" s="9">
        <v>397779</v>
      </c>
      <c r="N10" s="24">
        <v>77.882000000000005</v>
      </c>
      <c r="O10" s="24">
        <v>77.882000000000005</v>
      </c>
      <c r="P10" s="9">
        <f t="shared" si="2"/>
        <v>6676.7674173750029</v>
      </c>
      <c r="Q10" s="29">
        <f t="shared" si="3"/>
        <v>0.15327748892045462</v>
      </c>
      <c r="R10" t="s">
        <v>56</v>
      </c>
      <c r="U10" s="3">
        <v>39091</v>
      </c>
      <c r="V10" t="s">
        <v>31</v>
      </c>
      <c r="W10" s="4" t="s">
        <v>32</v>
      </c>
    </row>
    <row r="11" spans="1:42" x14ac:dyDescent="0.25">
      <c r="A11" t="s">
        <v>57</v>
      </c>
      <c r="B11" t="s">
        <v>58</v>
      </c>
      <c r="C11" s="34" t="s">
        <v>272</v>
      </c>
      <c r="D11" s="19">
        <v>44803</v>
      </c>
      <c r="E11" s="9">
        <v>725000</v>
      </c>
      <c r="F11" t="s">
        <v>26</v>
      </c>
      <c r="G11" t="s">
        <v>27</v>
      </c>
      <c r="H11" s="9">
        <v>725000</v>
      </c>
      <c r="I11" s="9">
        <v>174200</v>
      </c>
      <c r="J11" s="14">
        <f t="shared" si="0"/>
        <v>24.027586206896551</v>
      </c>
      <c r="K11" s="9">
        <v>508674</v>
      </c>
      <c r="L11" s="9">
        <f t="shared" si="1"/>
        <v>725000</v>
      </c>
      <c r="M11" s="9">
        <v>508674</v>
      </c>
      <c r="N11" s="24">
        <v>111.705</v>
      </c>
      <c r="O11" s="24">
        <v>111.705</v>
      </c>
      <c r="P11" s="9">
        <f t="shared" si="2"/>
        <v>6490.3092968085584</v>
      </c>
      <c r="Q11" s="29">
        <f t="shared" si="3"/>
        <v>0.14899699946759776</v>
      </c>
      <c r="R11" t="s">
        <v>59</v>
      </c>
      <c r="T11" t="s">
        <v>30</v>
      </c>
      <c r="U11" s="3">
        <v>45041</v>
      </c>
      <c r="V11" t="s">
        <v>31</v>
      </c>
      <c r="W11" s="4" t="s">
        <v>32</v>
      </c>
    </row>
    <row r="12" spans="1:42" x14ac:dyDescent="0.25">
      <c r="A12" t="s">
        <v>60</v>
      </c>
      <c r="B12" t="s">
        <v>61</v>
      </c>
      <c r="C12" s="34" t="s">
        <v>272</v>
      </c>
      <c r="D12" s="19">
        <v>44764</v>
      </c>
      <c r="E12" s="9">
        <v>280000</v>
      </c>
      <c r="F12" t="s">
        <v>26</v>
      </c>
      <c r="G12" t="s">
        <v>27</v>
      </c>
      <c r="H12" s="9">
        <v>280000</v>
      </c>
      <c r="I12" s="9">
        <v>46600</v>
      </c>
      <c r="J12" s="14">
        <f t="shared" si="0"/>
        <v>16.642857142857142</v>
      </c>
      <c r="K12" s="9">
        <v>166360</v>
      </c>
      <c r="L12" s="9">
        <f t="shared" si="1"/>
        <v>280000</v>
      </c>
      <c r="M12" s="9">
        <v>166360</v>
      </c>
      <c r="N12" s="24">
        <v>40</v>
      </c>
      <c r="O12" s="24">
        <v>40</v>
      </c>
      <c r="P12" s="9">
        <f t="shared" si="2"/>
        <v>7000</v>
      </c>
      <c r="Q12" s="29">
        <f t="shared" si="3"/>
        <v>0.16069788797061524</v>
      </c>
      <c r="R12" t="s">
        <v>62</v>
      </c>
      <c r="T12" t="s">
        <v>30</v>
      </c>
      <c r="U12" s="3">
        <v>45041</v>
      </c>
      <c r="V12" t="s">
        <v>31</v>
      </c>
      <c r="W12" s="4" t="s">
        <v>63</v>
      </c>
    </row>
    <row r="13" spans="1:42" x14ac:dyDescent="0.25">
      <c r="A13" t="s">
        <v>60</v>
      </c>
      <c r="B13" t="s">
        <v>61</v>
      </c>
      <c r="C13" s="34" t="s">
        <v>272</v>
      </c>
      <c r="D13" s="19">
        <v>44705</v>
      </c>
      <c r="E13" s="9">
        <v>580000</v>
      </c>
      <c r="F13" t="s">
        <v>26</v>
      </c>
      <c r="G13" t="s">
        <v>64</v>
      </c>
      <c r="H13" s="9">
        <v>580000</v>
      </c>
      <c r="I13" s="9">
        <v>46600</v>
      </c>
      <c r="J13" s="14">
        <f t="shared" si="0"/>
        <v>8.0344827586206904</v>
      </c>
      <c r="K13" s="9">
        <v>536431</v>
      </c>
      <c r="L13" s="9">
        <f t="shared" si="1"/>
        <v>580000</v>
      </c>
      <c r="M13" s="9">
        <v>536431</v>
      </c>
      <c r="N13" s="24">
        <v>160</v>
      </c>
      <c r="O13" s="24">
        <v>40</v>
      </c>
      <c r="P13" s="9">
        <f t="shared" si="2"/>
        <v>3625</v>
      </c>
      <c r="Q13" s="29">
        <f t="shared" si="3"/>
        <v>8.321854912764004E-2</v>
      </c>
      <c r="R13" t="s">
        <v>65</v>
      </c>
      <c r="S13" t="s">
        <v>66</v>
      </c>
      <c r="T13" t="s">
        <v>30</v>
      </c>
      <c r="U13" s="3">
        <v>45041</v>
      </c>
      <c r="V13" t="s">
        <v>31</v>
      </c>
      <c r="W13" s="4" t="s">
        <v>63</v>
      </c>
    </row>
    <row r="14" spans="1:42" x14ac:dyDescent="0.25">
      <c r="A14" t="s">
        <v>67</v>
      </c>
      <c r="B14" t="s">
        <v>58</v>
      </c>
      <c r="C14" s="34" t="s">
        <v>272</v>
      </c>
      <c r="D14" s="19">
        <v>44911</v>
      </c>
      <c r="E14" s="9">
        <v>580000</v>
      </c>
      <c r="F14" t="s">
        <v>26</v>
      </c>
      <c r="G14" t="s">
        <v>64</v>
      </c>
      <c r="H14" s="9">
        <v>580000</v>
      </c>
      <c r="I14" s="9">
        <v>192100</v>
      </c>
      <c r="J14" s="14">
        <f t="shared" si="0"/>
        <v>33.120689655172413</v>
      </c>
      <c r="K14" s="9">
        <v>521883</v>
      </c>
      <c r="L14" s="9">
        <f t="shared" si="1"/>
        <v>580000</v>
      </c>
      <c r="M14" s="9">
        <v>521883</v>
      </c>
      <c r="N14" s="24">
        <v>120</v>
      </c>
      <c r="O14" s="24">
        <v>80</v>
      </c>
      <c r="P14" s="9">
        <f t="shared" si="2"/>
        <v>4833.333333333333</v>
      </c>
      <c r="Q14" s="29">
        <f t="shared" si="3"/>
        <v>0.11095806550352004</v>
      </c>
      <c r="R14" t="s">
        <v>68</v>
      </c>
      <c r="S14" t="s">
        <v>69</v>
      </c>
      <c r="T14" t="s">
        <v>30</v>
      </c>
      <c r="U14" s="3">
        <v>45041</v>
      </c>
      <c r="V14" t="s">
        <v>31</v>
      </c>
      <c r="W14" s="4" t="s">
        <v>32</v>
      </c>
    </row>
    <row r="15" spans="1:42" x14ac:dyDescent="0.25">
      <c r="A15" t="s">
        <v>282</v>
      </c>
      <c r="B15" t="s">
        <v>283</v>
      </c>
      <c r="C15" s="34" t="s">
        <v>272</v>
      </c>
      <c r="D15" s="19">
        <v>44698</v>
      </c>
      <c r="E15" s="9">
        <v>360000</v>
      </c>
      <c r="F15" t="s">
        <v>26</v>
      </c>
      <c r="G15" t="s">
        <v>27</v>
      </c>
      <c r="H15" s="9">
        <v>360000</v>
      </c>
      <c r="I15" s="9">
        <v>105900</v>
      </c>
      <c r="J15" s="14">
        <f t="shared" si="0"/>
        <v>29.416666666666668</v>
      </c>
      <c r="K15" s="9">
        <v>339700</v>
      </c>
      <c r="L15" s="9">
        <f t="shared" si="1"/>
        <v>360000</v>
      </c>
      <c r="M15" s="9">
        <v>339700</v>
      </c>
      <c r="N15" s="24">
        <v>80</v>
      </c>
      <c r="O15" s="24">
        <v>80</v>
      </c>
      <c r="P15" s="9">
        <f t="shared" si="2"/>
        <v>4500</v>
      </c>
      <c r="Q15" s="29">
        <f t="shared" si="3"/>
        <v>0.10330578512396695</v>
      </c>
      <c r="R15" t="s">
        <v>284</v>
      </c>
      <c r="T15" t="s">
        <v>30</v>
      </c>
      <c r="U15" s="49" t="s">
        <v>285</v>
      </c>
      <c r="V15" t="s">
        <v>31</v>
      </c>
      <c r="W15" s="4">
        <v>102</v>
      </c>
    </row>
    <row r="16" spans="1:42" x14ac:dyDescent="0.25">
      <c r="A16" t="s">
        <v>70</v>
      </c>
      <c r="B16" t="s">
        <v>71</v>
      </c>
      <c r="C16" s="34" t="s">
        <v>272</v>
      </c>
      <c r="D16" s="19">
        <v>45331</v>
      </c>
      <c r="E16" s="9">
        <v>195000</v>
      </c>
      <c r="F16" t="s">
        <v>72</v>
      </c>
      <c r="G16" t="s">
        <v>27</v>
      </c>
      <c r="H16" s="9">
        <v>195000</v>
      </c>
      <c r="I16" s="9">
        <v>70100</v>
      </c>
      <c r="J16" s="14">
        <f t="shared" si="0"/>
        <v>35.948717948717949</v>
      </c>
      <c r="K16" s="9">
        <v>137772</v>
      </c>
      <c r="L16" s="9">
        <f t="shared" si="1"/>
        <v>195000</v>
      </c>
      <c r="M16" s="9">
        <v>137772</v>
      </c>
      <c r="N16" s="24">
        <v>32.5</v>
      </c>
      <c r="O16" s="24">
        <v>32.5</v>
      </c>
      <c r="P16" s="9">
        <f t="shared" si="2"/>
        <v>6000</v>
      </c>
      <c r="Q16" s="29">
        <f t="shared" si="3"/>
        <v>0.13774104683195593</v>
      </c>
      <c r="R16" t="s">
        <v>73</v>
      </c>
      <c r="T16" t="s">
        <v>30</v>
      </c>
      <c r="U16" s="3">
        <v>45447</v>
      </c>
      <c r="W16" s="4" t="s">
        <v>32</v>
      </c>
    </row>
    <row r="17" spans="1:23" x14ac:dyDescent="0.25">
      <c r="A17" t="s">
        <v>74</v>
      </c>
      <c r="B17" t="s">
        <v>75</v>
      </c>
      <c r="C17" s="34" t="s">
        <v>272</v>
      </c>
      <c r="D17" s="19">
        <v>45261</v>
      </c>
      <c r="E17" s="9">
        <v>400000</v>
      </c>
      <c r="F17" t="s">
        <v>26</v>
      </c>
      <c r="G17" t="s">
        <v>27</v>
      </c>
      <c r="H17" s="9">
        <v>400000</v>
      </c>
      <c r="I17" s="9">
        <v>180300</v>
      </c>
      <c r="J17" s="14">
        <f t="shared" si="0"/>
        <v>45.074999999999996</v>
      </c>
      <c r="K17" s="9">
        <v>317577</v>
      </c>
      <c r="L17" s="9">
        <f t="shared" si="1"/>
        <v>400000</v>
      </c>
      <c r="M17" s="9">
        <v>317577</v>
      </c>
      <c r="N17" s="24">
        <v>80</v>
      </c>
      <c r="O17" s="24">
        <v>80</v>
      </c>
      <c r="P17" s="9">
        <f t="shared" si="2"/>
        <v>5000</v>
      </c>
      <c r="Q17" s="29">
        <f t="shared" si="3"/>
        <v>0.1147842056932966</v>
      </c>
      <c r="R17" t="s">
        <v>76</v>
      </c>
      <c r="T17" t="s">
        <v>30</v>
      </c>
      <c r="U17" s="3">
        <v>44033</v>
      </c>
      <c r="W17" s="4" t="s">
        <v>32</v>
      </c>
    </row>
    <row r="18" spans="1:23" x14ac:dyDescent="0.25">
      <c r="A18" t="s">
        <v>77</v>
      </c>
      <c r="B18" t="s">
        <v>78</v>
      </c>
      <c r="C18" s="34" t="s">
        <v>272</v>
      </c>
      <c r="D18" s="19">
        <v>45261</v>
      </c>
      <c r="E18" s="9">
        <v>800000</v>
      </c>
      <c r="F18" t="s">
        <v>26</v>
      </c>
      <c r="G18" t="s">
        <v>27</v>
      </c>
      <c r="H18" s="9">
        <v>800000</v>
      </c>
      <c r="I18" s="9">
        <v>368800</v>
      </c>
      <c r="J18" s="14">
        <f t="shared" si="0"/>
        <v>46.1</v>
      </c>
      <c r="K18" s="9">
        <v>645237</v>
      </c>
      <c r="L18" s="9">
        <f t="shared" si="1"/>
        <v>800000</v>
      </c>
      <c r="M18" s="9">
        <v>645237</v>
      </c>
      <c r="N18" s="24">
        <v>160</v>
      </c>
      <c r="O18" s="24">
        <v>160</v>
      </c>
      <c r="P18" s="9">
        <f t="shared" si="2"/>
        <v>5000</v>
      </c>
      <c r="Q18" s="29">
        <f t="shared" si="3"/>
        <v>0.1147842056932966</v>
      </c>
      <c r="R18" t="s">
        <v>79</v>
      </c>
      <c r="T18" t="s">
        <v>30</v>
      </c>
      <c r="U18" s="3">
        <v>43630</v>
      </c>
      <c r="W18" s="4" t="s">
        <v>32</v>
      </c>
    </row>
    <row r="19" spans="1:23" x14ac:dyDescent="0.25">
      <c r="A19" t="s">
        <v>80</v>
      </c>
      <c r="B19" t="s">
        <v>81</v>
      </c>
      <c r="C19" s="34" t="s">
        <v>272</v>
      </c>
      <c r="D19" s="19">
        <v>44679</v>
      </c>
      <c r="E19" s="9">
        <v>400000</v>
      </c>
      <c r="F19" t="s">
        <v>26</v>
      </c>
      <c r="G19" t="s">
        <v>27</v>
      </c>
      <c r="H19" s="9">
        <v>400000</v>
      </c>
      <c r="I19" s="9">
        <v>200700</v>
      </c>
      <c r="J19" s="14">
        <f t="shared" si="0"/>
        <v>50.175000000000004</v>
      </c>
      <c r="K19" s="9">
        <v>433685</v>
      </c>
      <c r="L19" s="9">
        <f t="shared" si="1"/>
        <v>400000</v>
      </c>
      <c r="M19" s="9">
        <v>433685</v>
      </c>
      <c r="N19" s="24">
        <v>90.22</v>
      </c>
      <c r="O19" s="24">
        <v>90.22</v>
      </c>
      <c r="P19" s="9">
        <f t="shared" si="2"/>
        <v>4433.6067390822436</v>
      </c>
      <c r="Q19" s="29">
        <f t="shared" si="3"/>
        <v>0.10178160558040045</v>
      </c>
      <c r="R19" t="s">
        <v>82</v>
      </c>
      <c r="T19" t="s">
        <v>30</v>
      </c>
      <c r="U19" s="3">
        <v>45049</v>
      </c>
      <c r="V19" t="s">
        <v>31</v>
      </c>
      <c r="W19" s="4" t="s">
        <v>32</v>
      </c>
    </row>
    <row r="20" spans="1:23" x14ac:dyDescent="0.25">
      <c r="A20" t="s">
        <v>83</v>
      </c>
      <c r="B20" t="s">
        <v>84</v>
      </c>
      <c r="C20" s="34" t="s">
        <v>272</v>
      </c>
      <c r="D20" s="19">
        <v>45222</v>
      </c>
      <c r="E20" s="9">
        <v>533000</v>
      </c>
      <c r="F20" t="s">
        <v>26</v>
      </c>
      <c r="G20" t="s">
        <v>27</v>
      </c>
      <c r="H20" s="9">
        <v>533000</v>
      </c>
      <c r="I20" s="9">
        <v>162000</v>
      </c>
      <c r="J20" s="14">
        <f t="shared" si="0"/>
        <v>30.393996247654787</v>
      </c>
      <c r="K20" s="9">
        <v>727784</v>
      </c>
      <c r="L20" s="9">
        <f t="shared" si="1"/>
        <v>533000</v>
      </c>
      <c r="M20" s="9">
        <v>727784</v>
      </c>
      <c r="N20" s="24">
        <v>79.010000000000005</v>
      </c>
      <c r="O20" s="24">
        <v>79</v>
      </c>
      <c r="P20" s="9">
        <f t="shared" si="2"/>
        <v>6745.9815213264137</v>
      </c>
      <c r="Q20" s="29">
        <f t="shared" si="3"/>
        <v>0.15486642610942181</v>
      </c>
      <c r="R20" t="s">
        <v>85</v>
      </c>
      <c r="T20" t="s">
        <v>30</v>
      </c>
      <c r="U20" s="3">
        <v>45447</v>
      </c>
      <c r="W20" s="4" t="s">
        <v>32</v>
      </c>
    </row>
    <row r="21" spans="1:23" x14ac:dyDescent="0.25">
      <c r="A21" t="s">
        <v>86</v>
      </c>
      <c r="B21" t="s">
        <v>84</v>
      </c>
      <c r="C21" s="34" t="s">
        <v>272</v>
      </c>
      <c r="D21" s="19">
        <v>44911</v>
      </c>
      <c r="E21" s="9">
        <v>249285</v>
      </c>
      <c r="F21" t="s">
        <v>26</v>
      </c>
      <c r="G21" t="s">
        <v>35</v>
      </c>
      <c r="H21" s="9">
        <v>249285</v>
      </c>
      <c r="I21" s="9">
        <v>0</v>
      </c>
      <c r="J21" s="14">
        <f t="shared" si="0"/>
        <v>0</v>
      </c>
      <c r="K21" s="9">
        <v>259256</v>
      </c>
      <c r="L21" s="9">
        <f t="shared" si="1"/>
        <v>249285</v>
      </c>
      <c r="M21" s="9">
        <v>259256</v>
      </c>
      <c r="N21" s="24">
        <v>49.856999999999999</v>
      </c>
      <c r="O21" s="24">
        <v>49.856999999999999</v>
      </c>
      <c r="P21" s="9">
        <f t="shared" si="2"/>
        <v>5000</v>
      </c>
      <c r="Q21" s="29">
        <f t="shared" si="3"/>
        <v>0.1147842056932966</v>
      </c>
      <c r="R21" t="s">
        <v>87</v>
      </c>
      <c r="U21" s="3">
        <v>45176</v>
      </c>
      <c r="V21" t="s">
        <v>31</v>
      </c>
      <c r="W21" s="4" t="s">
        <v>32</v>
      </c>
    </row>
    <row r="22" spans="1:23" x14ac:dyDescent="0.25">
      <c r="A22" t="s">
        <v>88</v>
      </c>
      <c r="B22" t="s">
        <v>89</v>
      </c>
      <c r="C22" s="34" t="s">
        <v>272</v>
      </c>
      <c r="D22" s="19">
        <v>44755</v>
      </c>
      <c r="E22" s="9">
        <v>175000</v>
      </c>
      <c r="F22" t="s">
        <v>26</v>
      </c>
      <c r="G22" t="s">
        <v>35</v>
      </c>
      <c r="H22" s="9">
        <v>175000</v>
      </c>
      <c r="I22" s="9">
        <v>0</v>
      </c>
      <c r="J22" s="14">
        <f t="shared" si="0"/>
        <v>0</v>
      </c>
      <c r="K22" s="9">
        <v>178511</v>
      </c>
      <c r="L22" s="9">
        <f t="shared" si="1"/>
        <v>175000</v>
      </c>
      <c r="M22" s="9">
        <v>178511</v>
      </c>
      <c r="N22" s="24">
        <v>35.027000000000001</v>
      </c>
      <c r="O22" s="24">
        <v>35.027000000000001</v>
      </c>
      <c r="P22" s="9">
        <f t="shared" si="2"/>
        <v>4996.1458303594372</v>
      </c>
      <c r="Q22" s="29">
        <f t="shared" si="3"/>
        <v>0.11469572613313676</v>
      </c>
      <c r="R22" t="s">
        <v>90</v>
      </c>
      <c r="U22" s="3">
        <v>45176</v>
      </c>
      <c r="W22" s="4" t="s">
        <v>32</v>
      </c>
    </row>
    <row r="23" spans="1:23" s="39" customFormat="1" x14ac:dyDescent="0.25">
      <c r="A23" s="38" t="s">
        <v>91</v>
      </c>
      <c r="B23" s="39" t="s">
        <v>92</v>
      </c>
      <c r="C23" s="41" t="s">
        <v>272</v>
      </c>
      <c r="D23" s="42">
        <v>45119</v>
      </c>
      <c r="E23" s="43">
        <v>560000</v>
      </c>
      <c r="F23" s="39" t="s">
        <v>26</v>
      </c>
      <c r="G23" s="39" t="s">
        <v>273</v>
      </c>
      <c r="H23" s="43">
        <v>560000</v>
      </c>
      <c r="I23" s="43">
        <v>164000</v>
      </c>
      <c r="J23" s="44">
        <f t="shared" si="0"/>
        <v>29.285714285714288</v>
      </c>
      <c r="K23" s="43">
        <v>742760</v>
      </c>
      <c r="L23" s="43">
        <f>H23-19716</f>
        <v>540284</v>
      </c>
      <c r="M23" s="43">
        <v>723044</v>
      </c>
      <c r="N23" s="45">
        <v>80</v>
      </c>
      <c r="O23" s="45">
        <v>80</v>
      </c>
      <c r="P23" s="43">
        <f t="shared" si="2"/>
        <v>6753.55</v>
      </c>
      <c r="Q23" s="46">
        <f t="shared" si="3"/>
        <v>0.15504017447199267</v>
      </c>
      <c r="R23" s="39" t="s">
        <v>93</v>
      </c>
      <c r="T23" s="39" t="s">
        <v>30</v>
      </c>
      <c r="U23" s="47">
        <v>45447</v>
      </c>
      <c r="W23" s="48" t="s">
        <v>32</v>
      </c>
    </row>
    <row r="24" spans="1:23" x14ac:dyDescent="0.25">
      <c r="A24" t="s">
        <v>94</v>
      </c>
      <c r="B24" t="s">
        <v>84</v>
      </c>
      <c r="C24" s="34" t="s">
        <v>272</v>
      </c>
      <c r="D24" s="19">
        <v>45222</v>
      </c>
      <c r="E24" s="9">
        <v>1059559</v>
      </c>
      <c r="F24" t="s">
        <v>26</v>
      </c>
      <c r="G24" t="s">
        <v>294</v>
      </c>
      <c r="H24" s="9">
        <v>1059559</v>
      </c>
      <c r="I24" s="9">
        <v>164000</v>
      </c>
      <c r="J24" s="14">
        <f t="shared" si="0"/>
        <v>15.478137602530865</v>
      </c>
      <c r="K24" s="9">
        <v>744000</v>
      </c>
      <c r="L24" s="9">
        <f t="shared" ref="L24:L48" si="4">H24-0</f>
        <v>1059559</v>
      </c>
      <c r="M24" s="9">
        <v>744000</v>
      </c>
      <c r="N24" s="24">
        <v>147</v>
      </c>
      <c r="O24" s="24">
        <v>80</v>
      </c>
      <c r="P24" s="9">
        <f t="shared" si="2"/>
        <v>7207.8843537414969</v>
      </c>
      <c r="Q24" s="29">
        <f t="shared" si="3"/>
        <v>0.16547025605467164</v>
      </c>
      <c r="R24" t="s">
        <v>95</v>
      </c>
      <c r="S24" t="s">
        <v>96</v>
      </c>
      <c r="T24" t="s">
        <v>30</v>
      </c>
      <c r="U24" s="3">
        <v>42193</v>
      </c>
      <c r="W24" s="4" t="s">
        <v>32</v>
      </c>
    </row>
    <row r="25" spans="1:23" s="39" customFormat="1" x14ac:dyDescent="0.25">
      <c r="A25" s="38" t="s">
        <v>97</v>
      </c>
      <c r="B25" s="39" t="s">
        <v>98</v>
      </c>
      <c r="C25" s="41" t="s">
        <v>272</v>
      </c>
      <c r="D25" s="42">
        <v>45030</v>
      </c>
      <c r="E25" s="43">
        <v>1210000</v>
      </c>
      <c r="F25" s="39" t="s">
        <v>26</v>
      </c>
      <c r="G25" s="39" t="s">
        <v>274</v>
      </c>
      <c r="H25" s="43">
        <v>1210000</v>
      </c>
      <c r="I25" s="43">
        <v>443600</v>
      </c>
      <c r="J25" s="44">
        <f t="shared" si="0"/>
        <v>36.66115702479339</v>
      </c>
      <c r="K25" s="43">
        <v>1559940</v>
      </c>
      <c r="L25" s="43">
        <f t="shared" si="4"/>
        <v>1210000</v>
      </c>
      <c r="M25" s="43">
        <v>1559940</v>
      </c>
      <c r="N25" s="45">
        <v>211.5</v>
      </c>
      <c r="O25" s="45">
        <v>30.44</v>
      </c>
      <c r="P25" s="43">
        <f t="shared" si="2"/>
        <v>5721.0401891252959</v>
      </c>
      <c r="Q25" s="46">
        <f t="shared" si="3"/>
        <v>0.13133701076963489</v>
      </c>
      <c r="R25" s="39" t="s">
        <v>99</v>
      </c>
      <c r="S25" s="39" t="s">
        <v>100</v>
      </c>
      <c r="T25" s="39" t="s">
        <v>30</v>
      </c>
      <c r="U25" s="47">
        <v>45447</v>
      </c>
      <c r="W25" s="48" t="s">
        <v>32</v>
      </c>
    </row>
    <row r="26" spans="1:23" x14ac:dyDescent="0.25">
      <c r="A26" t="s">
        <v>101</v>
      </c>
      <c r="B26" t="s">
        <v>102</v>
      </c>
      <c r="C26" s="34" t="s">
        <v>272</v>
      </c>
      <c r="D26" s="19">
        <v>44805</v>
      </c>
      <c r="E26" s="9">
        <v>138000</v>
      </c>
      <c r="F26" t="s">
        <v>26</v>
      </c>
      <c r="G26" t="s">
        <v>35</v>
      </c>
      <c r="H26" s="9">
        <v>138000</v>
      </c>
      <c r="I26" s="9">
        <v>0</v>
      </c>
      <c r="J26" s="14">
        <f t="shared" si="0"/>
        <v>0</v>
      </c>
      <c r="K26" s="9">
        <v>208312</v>
      </c>
      <c r="L26" s="9">
        <f t="shared" si="4"/>
        <v>138000</v>
      </c>
      <c r="M26" s="9">
        <v>208312</v>
      </c>
      <c r="N26" s="24">
        <v>41.064999999999998</v>
      </c>
      <c r="O26" s="24">
        <v>41.064999999999998</v>
      </c>
      <c r="P26" s="9">
        <f t="shared" si="2"/>
        <v>3360.5259953731888</v>
      </c>
      <c r="Q26" s="29">
        <f t="shared" si="3"/>
        <v>7.714706141811728E-2</v>
      </c>
      <c r="R26" t="s">
        <v>103</v>
      </c>
      <c r="U26" s="3">
        <v>45176</v>
      </c>
      <c r="V26" t="s">
        <v>31</v>
      </c>
      <c r="W26" s="4" t="s">
        <v>28</v>
      </c>
    </row>
    <row r="27" spans="1:23" x14ac:dyDescent="0.25">
      <c r="A27" t="s">
        <v>104</v>
      </c>
      <c r="B27" t="s">
        <v>92</v>
      </c>
      <c r="C27" s="34" t="s">
        <v>272</v>
      </c>
      <c r="D27" s="19">
        <v>45071</v>
      </c>
      <c r="E27" s="9">
        <v>125000</v>
      </c>
      <c r="F27" t="s">
        <v>26</v>
      </c>
      <c r="G27" t="s">
        <v>35</v>
      </c>
      <c r="H27" s="9">
        <v>125000</v>
      </c>
      <c r="I27" s="9">
        <v>0</v>
      </c>
      <c r="J27" s="14">
        <f t="shared" si="0"/>
        <v>0</v>
      </c>
      <c r="K27" s="9">
        <v>0</v>
      </c>
      <c r="L27" s="9">
        <f t="shared" si="4"/>
        <v>125000</v>
      </c>
      <c r="M27" s="9">
        <v>0</v>
      </c>
      <c r="N27" s="24">
        <v>10</v>
      </c>
      <c r="O27" s="24">
        <v>10</v>
      </c>
      <c r="P27" s="9">
        <f t="shared" si="2"/>
        <v>12500</v>
      </c>
      <c r="Q27" s="29">
        <f t="shared" si="3"/>
        <v>0.28696051423324148</v>
      </c>
      <c r="R27" t="s">
        <v>105</v>
      </c>
      <c r="U27" s="3">
        <v>1</v>
      </c>
      <c r="W27" s="4" t="s">
        <v>32</v>
      </c>
    </row>
    <row r="28" spans="1:23" x14ac:dyDescent="0.25">
      <c r="A28" t="s">
        <v>106</v>
      </c>
      <c r="B28" t="s">
        <v>107</v>
      </c>
      <c r="C28" s="34" t="s">
        <v>272</v>
      </c>
      <c r="D28" s="19">
        <v>45007</v>
      </c>
      <c r="E28" s="9">
        <v>546000</v>
      </c>
      <c r="F28" t="s">
        <v>108</v>
      </c>
      <c r="G28" t="s">
        <v>27</v>
      </c>
      <c r="H28" s="9">
        <v>546000</v>
      </c>
      <c r="I28" s="9">
        <v>178000</v>
      </c>
      <c r="J28" s="14">
        <f t="shared" si="0"/>
        <v>32.600732600732599</v>
      </c>
      <c r="K28" s="9">
        <v>408294</v>
      </c>
      <c r="L28" s="9">
        <f t="shared" si="4"/>
        <v>546000</v>
      </c>
      <c r="M28" s="9">
        <v>408294</v>
      </c>
      <c r="N28" s="24">
        <v>80</v>
      </c>
      <c r="O28" s="24">
        <v>80</v>
      </c>
      <c r="P28" s="9">
        <f t="shared" si="2"/>
        <v>6825</v>
      </c>
      <c r="Q28" s="29">
        <f t="shared" si="3"/>
        <v>0.15668044077134985</v>
      </c>
      <c r="R28" t="s">
        <v>109</v>
      </c>
      <c r="T28" t="s">
        <v>30</v>
      </c>
      <c r="U28" s="3">
        <v>45176</v>
      </c>
      <c r="V28" t="s">
        <v>31</v>
      </c>
      <c r="W28" s="4" t="s">
        <v>32</v>
      </c>
    </row>
    <row r="29" spans="1:23" x14ac:dyDescent="0.25">
      <c r="A29" t="s">
        <v>110</v>
      </c>
      <c r="B29" t="s">
        <v>111</v>
      </c>
      <c r="C29" s="34" t="s">
        <v>272</v>
      </c>
      <c r="D29" s="19">
        <v>44995</v>
      </c>
      <c r="E29" s="9">
        <v>324882</v>
      </c>
      <c r="F29" t="s">
        <v>26</v>
      </c>
      <c r="G29" t="s">
        <v>64</v>
      </c>
      <c r="H29" s="9">
        <v>324882</v>
      </c>
      <c r="I29" s="9">
        <v>36700</v>
      </c>
      <c r="J29" s="14">
        <f t="shared" si="0"/>
        <v>11.296409157786519</v>
      </c>
      <c r="K29" s="9">
        <v>85835</v>
      </c>
      <c r="L29" s="9">
        <f t="shared" si="4"/>
        <v>324882</v>
      </c>
      <c r="M29" s="9">
        <v>85835</v>
      </c>
      <c r="N29" s="24">
        <v>55.38</v>
      </c>
      <c r="O29" s="24">
        <v>5.0199999999999996</v>
      </c>
      <c r="P29" s="9">
        <f t="shared" si="2"/>
        <v>5866.413867822318</v>
      </c>
      <c r="Q29" s="29">
        <f t="shared" si="3"/>
        <v>0.13467433121722494</v>
      </c>
      <c r="R29" t="s">
        <v>112</v>
      </c>
      <c r="S29" t="s">
        <v>113</v>
      </c>
      <c r="U29" s="3">
        <v>45202</v>
      </c>
      <c r="V29" t="s">
        <v>31</v>
      </c>
      <c r="W29" s="4" t="s">
        <v>32</v>
      </c>
    </row>
    <row r="30" spans="1:23" x14ac:dyDescent="0.25">
      <c r="A30" t="s">
        <v>114</v>
      </c>
      <c r="B30" t="s">
        <v>111</v>
      </c>
      <c r="C30" s="34" t="s">
        <v>272</v>
      </c>
      <c r="D30" s="19">
        <v>44917</v>
      </c>
      <c r="E30" s="9">
        <v>119000</v>
      </c>
      <c r="F30" t="s">
        <v>26</v>
      </c>
      <c r="G30" t="s">
        <v>27</v>
      </c>
      <c r="H30" s="9">
        <v>119000</v>
      </c>
      <c r="I30" s="9">
        <v>48700</v>
      </c>
      <c r="J30" s="14">
        <f t="shared" si="0"/>
        <v>40.924369747899156</v>
      </c>
      <c r="K30" s="9">
        <v>142272</v>
      </c>
      <c r="L30" s="9">
        <f t="shared" si="4"/>
        <v>119000</v>
      </c>
      <c r="M30" s="9">
        <v>142272</v>
      </c>
      <c r="N30" s="24">
        <v>28.35</v>
      </c>
      <c r="O30" s="24">
        <v>28.35</v>
      </c>
      <c r="P30" s="9">
        <f t="shared" si="2"/>
        <v>4197.5308641975307</v>
      </c>
      <c r="Q30" s="29">
        <f t="shared" si="3"/>
        <v>9.6362049224002086E-2</v>
      </c>
      <c r="R30" t="s">
        <v>115</v>
      </c>
      <c r="U30" s="3">
        <v>45202</v>
      </c>
      <c r="V30" t="s">
        <v>31</v>
      </c>
      <c r="W30" s="4" t="s">
        <v>32</v>
      </c>
    </row>
    <row r="31" spans="1:23" x14ac:dyDescent="0.25">
      <c r="A31" t="s">
        <v>116</v>
      </c>
      <c r="B31" t="s">
        <v>111</v>
      </c>
      <c r="C31" s="34" t="s">
        <v>272</v>
      </c>
      <c r="D31" s="19">
        <v>44909</v>
      </c>
      <c r="E31" s="9">
        <v>140625</v>
      </c>
      <c r="F31" t="s">
        <v>26</v>
      </c>
      <c r="G31" t="s">
        <v>27</v>
      </c>
      <c r="H31" s="9">
        <v>140625</v>
      </c>
      <c r="I31" s="9">
        <v>45000</v>
      </c>
      <c r="J31" s="14">
        <f t="shared" si="0"/>
        <v>32</v>
      </c>
      <c r="K31" s="9">
        <v>114062</v>
      </c>
      <c r="L31" s="9">
        <f t="shared" si="4"/>
        <v>140625</v>
      </c>
      <c r="M31" s="9">
        <v>114062</v>
      </c>
      <c r="N31" s="24">
        <v>25.52</v>
      </c>
      <c r="O31" s="24">
        <v>25.52</v>
      </c>
      <c r="P31" s="9">
        <f t="shared" si="2"/>
        <v>5510.3840125391853</v>
      </c>
      <c r="Q31" s="29">
        <f t="shared" si="3"/>
        <v>0.12650101038887018</v>
      </c>
      <c r="R31" t="s">
        <v>117</v>
      </c>
      <c r="U31" s="3">
        <v>45061</v>
      </c>
      <c r="V31" t="s">
        <v>31</v>
      </c>
      <c r="W31" s="4" t="s">
        <v>32</v>
      </c>
    </row>
    <row r="32" spans="1:23" x14ac:dyDescent="0.25">
      <c r="A32" t="s">
        <v>118</v>
      </c>
      <c r="B32" t="s">
        <v>111</v>
      </c>
      <c r="C32" s="34" t="s">
        <v>272</v>
      </c>
      <c r="D32" s="19">
        <v>44875</v>
      </c>
      <c r="E32" s="9">
        <v>225000</v>
      </c>
      <c r="F32" t="s">
        <v>26</v>
      </c>
      <c r="G32" t="s">
        <v>27</v>
      </c>
      <c r="H32" s="9">
        <v>225000</v>
      </c>
      <c r="I32" s="9">
        <v>69900</v>
      </c>
      <c r="J32" s="14">
        <f t="shared" si="0"/>
        <v>31.066666666666663</v>
      </c>
      <c r="K32" s="9">
        <v>172224</v>
      </c>
      <c r="L32" s="9">
        <f t="shared" si="4"/>
        <v>225000</v>
      </c>
      <c r="M32" s="9">
        <v>172224</v>
      </c>
      <c r="N32" s="24">
        <v>40</v>
      </c>
      <c r="O32" s="24">
        <v>40</v>
      </c>
      <c r="P32" s="9">
        <f t="shared" si="2"/>
        <v>5625</v>
      </c>
      <c r="Q32" s="29">
        <f t="shared" si="3"/>
        <v>0.12913223140495866</v>
      </c>
      <c r="R32" t="s">
        <v>119</v>
      </c>
      <c r="T32" t="s">
        <v>30</v>
      </c>
      <c r="U32" s="3">
        <v>45103</v>
      </c>
      <c r="V32" t="s">
        <v>31</v>
      </c>
      <c r="W32" s="4" t="s">
        <v>32</v>
      </c>
    </row>
    <row r="33" spans="1:23" x14ac:dyDescent="0.25">
      <c r="A33" t="s">
        <v>120</v>
      </c>
      <c r="B33" t="s">
        <v>121</v>
      </c>
      <c r="C33" s="34" t="s">
        <v>272</v>
      </c>
      <c r="D33" s="19">
        <v>44862</v>
      </c>
      <c r="E33" s="9">
        <v>130000</v>
      </c>
      <c r="F33" t="s">
        <v>26</v>
      </c>
      <c r="G33" t="s">
        <v>27</v>
      </c>
      <c r="H33" s="9">
        <v>130000</v>
      </c>
      <c r="I33" s="9">
        <v>33400</v>
      </c>
      <c r="J33" s="14">
        <f t="shared" ref="J33:J61" si="5">I33/H33*100</f>
        <v>25.692307692307693</v>
      </c>
      <c r="K33" s="9">
        <v>114993</v>
      </c>
      <c r="L33" s="9">
        <f t="shared" si="4"/>
        <v>130000</v>
      </c>
      <c r="M33" s="9">
        <v>114993</v>
      </c>
      <c r="N33" s="24">
        <v>24</v>
      </c>
      <c r="O33" s="24">
        <v>24</v>
      </c>
      <c r="P33" s="9">
        <f t="shared" ref="P33:P61" si="6">L33/N33</f>
        <v>5416.666666666667</v>
      </c>
      <c r="Q33" s="29">
        <f t="shared" ref="Q33:Q61" si="7">L33/N33/43560</f>
        <v>0.12434955616773799</v>
      </c>
      <c r="R33" t="s">
        <v>122</v>
      </c>
      <c r="T33" t="s">
        <v>30</v>
      </c>
      <c r="U33" s="3">
        <v>45042</v>
      </c>
      <c r="W33" s="4" t="s">
        <v>123</v>
      </c>
    </row>
    <row r="34" spans="1:23" x14ac:dyDescent="0.25">
      <c r="A34" t="s">
        <v>124</v>
      </c>
      <c r="B34" t="s">
        <v>125</v>
      </c>
      <c r="C34" s="34" t="s">
        <v>272</v>
      </c>
      <c r="D34" s="19">
        <v>44945</v>
      </c>
      <c r="E34" s="9">
        <v>109500</v>
      </c>
      <c r="F34" t="s">
        <v>26</v>
      </c>
      <c r="G34" t="s">
        <v>35</v>
      </c>
      <c r="H34" s="9">
        <v>109500</v>
      </c>
      <c r="I34" s="9">
        <v>0</v>
      </c>
      <c r="J34" s="14">
        <f t="shared" si="5"/>
        <v>0</v>
      </c>
      <c r="K34" s="9">
        <v>97583</v>
      </c>
      <c r="L34" s="9">
        <f t="shared" si="4"/>
        <v>109500</v>
      </c>
      <c r="M34" s="9">
        <v>97583</v>
      </c>
      <c r="N34" s="24">
        <v>21.13</v>
      </c>
      <c r="O34" s="24">
        <v>21.13</v>
      </c>
      <c r="P34" s="9">
        <f t="shared" si="6"/>
        <v>5182.2053951727403</v>
      </c>
      <c r="Q34" s="29">
        <f t="shared" si="7"/>
        <v>0.11896706600488384</v>
      </c>
      <c r="R34" t="s">
        <v>126</v>
      </c>
      <c r="U34" s="3">
        <v>45202</v>
      </c>
      <c r="V34" t="s">
        <v>31</v>
      </c>
      <c r="W34" s="4" t="s">
        <v>32</v>
      </c>
    </row>
    <row r="35" spans="1:23" x14ac:dyDescent="0.25">
      <c r="A35" t="s">
        <v>127</v>
      </c>
      <c r="B35" t="s">
        <v>128</v>
      </c>
      <c r="C35" s="34" t="s">
        <v>272</v>
      </c>
      <c r="D35" s="19">
        <v>44665</v>
      </c>
      <c r="E35" s="9">
        <v>470000</v>
      </c>
      <c r="F35" t="s">
        <v>26</v>
      </c>
      <c r="G35" t="s">
        <v>27</v>
      </c>
      <c r="H35" s="9">
        <v>470000</v>
      </c>
      <c r="I35" s="9">
        <v>137600</v>
      </c>
      <c r="J35" s="14">
        <f t="shared" si="5"/>
        <v>29.276595744680851</v>
      </c>
      <c r="K35" s="9">
        <v>360859</v>
      </c>
      <c r="L35" s="9">
        <f t="shared" si="4"/>
        <v>470000</v>
      </c>
      <c r="M35" s="9">
        <v>360859</v>
      </c>
      <c r="N35" s="24">
        <v>73.22</v>
      </c>
      <c r="O35" s="24">
        <v>73.22</v>
      </c>
      <c r="P35" s="9">
        <f t="shared" si="6"/>
        <v>6419.0111991259218</v>
      </c>
      <c r="Q35" s="29">
        <f t="shared" si="7"/>
        <v>0.14736022036560886</v>
      </c>
      <c r="R35" t="s">
        <v>129</v>
      </c>
      <c r="U35" s="3">
        <v>45042</v>
      </c>
      <c r="V35" t="s">
        <v>31</v>
      </c>
      <c r="W35" s="4" t="s">
        <v>32</v>
      </c>
    </row>
    <row r="36" spans="1:23" x14ac:dyDescent="0.25">
      <c r="A36" t="s">
        <v>130</v>
      </c>
      <c r="B36" t="s">
        <v>131</v>
      </c>
      <c r="C36" s="34" t="s">
        <v>272</v>
      </c>
      <c r="D36" s="19">
        <v>44771</v>
      </c>
      <c r="E36" s="9">
        <v>174778</v>
      </c>
      <c r="F36" t="s">
        <v>72</v>
      </c>
      <c r="G36" t="s">
        <v>27</v>
      </c>
      <c r="H36" s="9">
        <v>174778</v>
      </c>
      <c r="I36" s="9">
        <v>39100</v>
      </c>
      <c r="J36" s="14">
        <f t="shared" si="5"/>
        <v>22.371236654498851</v>
      </c>
      <c r="K36" s="9">
        <v>148996</v>
      </c>
      <c r="L36" s="9">
        <f t="shared" si="4"/>
        <v>174778</v>
      </c>
      <c r="M36" s="9">
        <v>148996</v>
      </c>
      <c r="N36" s="24">
        <v>27.434000000000001</v>
      </c>
      <c r="O36" s="24">
        <v>27.434000000000001</v>
      </c>
      <c r="P36" s="9">
        <f t="shared" si="6"/>
        <v>6370.8536852081361</v>
      </c>
      <c r="Q36" s="29">
        <f t="shared" si="7"/>
        <v>0.14625467596896546</v>
      </c>
      <c r="R36" t="s">
        <v>132</v>
      </c>
      <c r="U36" s="3">
        <v>45044</v>
      </c>
      <c r="W36" s="4" t="s">
        <v>32</v>
      </c>
    </row>
    <row r="37" spans="1:23" x14ac:dyDescent="0.25">
      <c r="A37" t="s">
        <v>133</v>
      </c>
      <c r="B37" t="s">
        <v>134</v>
      </c>
      <c r="C37" s="34" t="s">
        <v>272</v>
      </c>
      <c r="D37" s="19">
        <v>44995</v>
      </c>
      <c r="E37" s="9">
        <v>180240</v>
      </c>
      <c r="F37" t="s">
        <v>26</v>
      </c>
      <c r="G37" t="s">
        <v>27</v>
      </c>
      <c r="H37" s="9">
        <v>180240</v>
      </c>
      <c r="I37" s="9">
        <v>102100</v>
      </c>
      <c r="J37" s="14">
        <f t="shared" si="5"/>
        <v>56.646693297825124</v>
      </c>
      <c r="K37" s="9">
        <v>263146</v>
      </c>
      <c r="L37" s="9">
        <f t="shared" si="4"/>
        <v>180240</v>
      </c>
      <c r="M37" s="9">
        <v>263146</v>
      </c>
      <c r="N37" s="24">
        <v>45.57</v>
      </c>
      <c r="O37" s="24">
        <v>45.57</v>
      </c>
      <c r="P37" s="9">
        <f t="shared" si="6"/>
        <v>3955.2337063857799</v>
      </c>
      <c r="Q37" s="29">
        <f t="shared" si="7"/>
        <v>9.0799671863769055E-2</v>
      </c>
      <c r="R37" t="s">
        <v>135</v>
      </c>
      <c r="T37" t="s">
        <v>30</v>
      </c>
      <c r="U37" s="3">
        <v>45044</v>
      </c>
      <c r="W37" s="4" t="s">
        <v>32</v>
      </c>
    </row>
    <row r="38" spans="1:23" x14ac:dyDescent="0.25">
      <c r="A38" t="s">
        <v>136</v>
      </c>
      <c r="B38" t="s">
        <v>134</v>
      </c>
      <c r="C38" s="34" t="s">
        <v>272</v>
      </c>
      <c r="D38" s="19">
        <v>45233</v>
      </c>
      <c r="E38" s="9">
        <v>553000</v>
      </c>
      <c r="F38" t="s">
        <v>26</v>
      </c>
      <c r="G38" t="s">
        <v>35</v>
      </c>
      <c r="H38" s="9">
        <v>553000</v>
      </c>
      <c r="I38" s="9">
        <v>0</v>
      </c>
      <c r="J38" s="14">
        <f t="shared" si="5"/>
        <v>0</v>
      </c>
      <c r="K38" s="9">
        <v>0</v>
      </c>
      <c r="L38" s="9">
        <f t="shared" si="4"/>
        <v>553000</v>
      </c>
      <c r="M38" s="9">
        <v>0</v>
      </c>
      <c r="N38" s="24">
        <v>79.819999999999993</v>
      </c>
      <c r="O38" s="24">
        <v>79.819999999999993</v>
      </c>
      <c r="P38" s="9">
        <f t="shared" si="6"/>
        <v>6928.088198446505</v>
      </c>
      <c r="Q38" s="29">
        <f t="shared" si="7"/>
        <v>0.15904702016635686</v>
      </c>
      <c r="R38" t="s">
        <v>137</v>
      </c>
      <c r="U38" s="3">
        <v>1</v>
      </c>
      <c r="W38" s="4" t="s">
        <v>32</v>
      </c>
    </row>
    <row r="39" spans="1:23" s="39" customFormat="1" x14ac:dyDescent="0.25">
      <c r="A39" s="39" t="s">
        <v>138</v>
      </c>
      <c r="B39" s="39" t="s">
        <v>139</v>
      </c>
      <c r="C39" s="41"/>
      <c r="D39" s="42">
        <v>45001</v>
      </c>
      <c r="E39" s="43">
        <v>0</v>
      </c>
      <c r="F39" s="39" t="s">
        <v>72</v>
      </c>
      <c r="G39" s="39" t="s">
        <v>291</v>
      </c>
      <c r="H39" s="43">
        <v>0</v>
      </c>
      <c r="I39" s="43">
        <v>0</v>
      </c>
      <c r="J39" s="44" t="e">
        <f t="shared" si="5"/>
        <v>#DIV/0!</v>
      </c>
      <c r="K39" s="43">
        <v>0</v>
      </c>
      <c r="L39" s="43">
        <f t="shared" si="4"/>
        <v>0</v>
      </c>
      <c r="M39" s="43">
        <v>0</v>
      </c>
      <c r="N39" s="45">
        <v>73.61</v>
      </c>
      <c r="O39" s="45">
        <v>73.61</v>
      </c>
      <c r="P39" s="43">
        <f t="shared" si="6"/>
        <v>0</v>
      </c>
      <c r="Q39" s="46">
        <f t="shared" si="7"/>
        <v>0</v>
      </c>
      <c r="R39" s="39" t="s">
        <v>141</v>
      </c>
      <c r="U39" s="47">
        <v>1</v>
      </c>
      <c r="W39" s="48" t="s">
        <v>28</v>
      </c>
    </row>
    <row r="40" spans="1:23" x14ac:dyDescent="0.25">
      <c r="A40" t="s">
        <v>142</v>
      </c>
      <c r="B40" t="s">
        <v>143</v>
      </c>
      <c r="C40" s="34" t="s">
        <v>272</v>
      </c>
      <c r="D40" s="19">
        <v>45176</v>
      </c>
      <c r="E40" s="9">
        <v>300000</v>
      </c>
      <c r="F40" t="s">
        <v>72</v>
      </c>
      <c r="G40" t="s">
        <v>27</v>
      </c>
      <c r="H40" s="9">
        <v>300000</v>
      </c>
      <c r="I40" s="9">
        <v>61400</v>
      </c>
      <c r="J40" s="14">
        <f t="shared" si="5"/>
        <v>20.466666666666665</v>
      </c>
      <c r="K40" s="9">
        <v>190497</v>
      </c>
      <c r="L40" s="9">
        <f t="shared" si="4"/>
        <v>300000</v>
      </c>
      <c r="M40" s="9">
        <v>190497</v>
      </c>
      <c r="N40" s="24">
        <v>40</v>
      </c>
      <c r="O40" s="24">
        <v>40</v>
      </c>
      <c r="P40" s="9">
        <f t="shared" si="6"/>
        <v>7500</v>
      </c>
      <c r="Q40" s="29">
        <f t="shared" si="7"/>
        <v>0.17217630853994489</v>
      </c>
      <c r="R40" t="s">
        <v>144</v>
      </c>
      <c r="T40" t="s">
        <v>30</v>
      </c>
      <c r="U40" s="3">
        <v>45447</v>
      </c>
      <c r="W40" s="4" t="s">
        <v>32</v>
      </c>
    </row>
    <row r="41" spans="1:23" x14ac:dyDescent="0.25">
      <c r="A41" t="s">
        <v>145</v>
      </c>
      <c r="B41" t="s">
        <v>146</v>
      </c>
      <c r="C41" s="34" t="s">
        <v>272</v>
      </c>
      <c r="D41" s="19">
        <v>45366</v>
      </c>
      <c r="E41" s="9">
        <v>47400</v>
      </c>
      <c r="F41" t="s">
        <v>26</v>
      </c>
      <c r="G41" t="s">
        <v>27</v>
      </c>
      <c r="H41" s="9">
        <v>47400</v>
      </c>
      <c r="I41" s="9">
        <v>15400</v>
      </c>
      <c r="J41" s="14">
        <f t="shared" si="5"/>
        <v>32.489451476793249</v>
      </c>
      <c r="K41" s="9">
        <v>32000</v>
      </c>
      <c r="L41" s="9">
        <f t="shared" si="4"/>
        <v>47400</v>
      </c>
      <c r="M41" s="9">
        <v>32000</v>
      </c>
      <c r="N41" s="24">
        <v>5</v>
      </c>
      <c r="O41" s="24">
        <v>5</v>
      </c>
      <c r="P41" s="9">
        <f t="shared" si="6"/>
        <v>9480</v>
      </c>
      <c r="Q41" s="29">
        <f t="shared" si="7"/>
        <v>0.21763085399449036</v>
      </c>
      <c r="R41" t="s">
        <v>147</v>
      </c>
      <c r="U41" s="3">
        <v>45447</v>
      </c>
      <c r="W41" s="4" t="s">
        <v>32</v>
      </c>
    </row>
    <row r="42" spans="1:23" x14ac:dyDescent="0.25">
      <c r="A42" t="s">
        <v>148</v>
      </c>
      <c r="B42" t="s">
        <v>149</v>
      </c>
      <c r="C42" s="34" t="s">
        <v>272</v>
      </c>
      <c r="D42" s="19">
        <v>45280</v>
      </c>
      <c r="E42" s="9">
        <v>300000</v>
      </c>
      <c r="F42" t="s">
        <v>26</v>
      </c>
      <c r="G42" t="s">
        <v>27</v>
      </c>
      <c r="H42" s="9">
        <v>300000</v>
      </c>
      <c r="I42" s="9">
        <v>90300</v>
      </c>
      <c r="J42" s="14">
        <f t="shared" si="5"/>
        <v>30.099999999999998</v>
      </c>
      <c r="K42" s="9">
        <v>286676</v>
      </c>
      <c r="L42" s="9">
        <f t="shared" si="4"/>
        <v>300000</v>
      </c>
      <c r="M42" s="9">
        <v>286676</v>
      </c>
      <c r="N42" s="24">
        <v>60</v>
      </c>
      <c r="O42" s="24">
        <v>60</v>
      </c>
      <c r="P42" s="9">
        <f t="shared" si="6"/>
        <v>5000</v>
      </c>
      <c r="Q42" s="29">
        <f t="shared" si="7"/>
        <v>0.1147842056932966</v>
      </c>
      <c r="R42" t="s">
        <v>150</v>
      </c>
      <c r="T42" t="s">
        <v>30</v>
      </c>
      <c r="U42" s="3">
        <v>44738</v>
      </c>
      <c r="W42" s="4" t="s">
        <v>32</v>
      </c>
    </row>
    <row r="43" spans="1:23" x14ac:dyDescent="0.25">
      <c r="A43" t="s">
        <v>151</v>
      </c>
      <c r="B43" t="s">
        <v>152</v>
      </c>
      <c r="C43" s="34" t="s">
        <v>272</v>
      </c>
      <c r="D43" s="19">
        <v>45071</v>
      </c>
      <c r="E43" s="9">
        <v>409000</v>
      </c>
      <c r="F43" t="s">
        <v>26</v>
      </c>
      <c r="G43" s="40" t="s">
        <v>35</v>
      </c>
      <c r="H43" s="9">
        <v>409000</v>
      </c>
      <c r="I43" s="9">
        <v>0</v>
      </c>
      <c r="J43" s="14">
        <f t="shared" si="5"/>
        <v>0</v>
      </c>
      <c r="K43" s="9">
        <v>0</v>
      </c>
      <c r="L43" s="9">
        <f t="shared" si="4"/>
        <v>409000</v>
      </c>
      <c r="M43" s="9">
        <v>0</v>
      </c>
      <c r="N43" s="24">
        <v>64.5</v>
      </c>
      <c r="O43" s="24">
        <v>64.593000000000004</v>
      </c>
      <c r="P43" s="9">
        <f t="shared" si="6"/>
        <v>6341.0852713178292</v>
      </c>
      <c r="Q43" s="29">
        <f t="shared" si="7"/>
        <v>0.14557128722033585</v>
      </c>
      <c r="R43" t="s">
        <v>153</v>
      </c>
      <c r="U43" s="3">
        <v>45447</v>
      </c>
      <c r="W43" s="4" t="s">
        <v>28</v>
      </c>
    </row>
    <row r="44" spans="1:23" x14ac:dyDescent="0.25">
      <c r="A44" t="s">
        <v>154</v>
      </c>
      <c r="B44" t="s">
        <v>155</v>
      </c>
      <c r="C44" s="34" t="s">
        <v>272</v>
      </c>
      <c r="D44" s="19">
        <v>44881</v>
      </c>
      <c r="E44" s="9">
        <v>215000</v>
      </c>
      <c r="F44" t="s">
        <v>72</v>
      </c>
      <c r="G44" t="s">
        <v>27</v>
      </c>
      <c r="H44" s="9">
        <v>215000</v>
      </c>
      <c r="I44" s="9">
        <v>62100</v>
      </c>
      <c r="J44" s="14">
        <f t="shared" si="5"/>
        <v>28.88372093023256</v>
      </c>
      <c r="K44" s="9">
        <v>195957</v>
      </c>
      <c r="L44" s="9">
        <f t="shared" si="4"/>
        <v>215000</v>
      </c>
      <c r="M44" s="9">
        <v>195957</v>
      </c>
      <c r="N44" s="24">
        <v>40.003</v>
      </c>
      <c r="O44" s="24">
        <v>40</v>
      </c>
      <c r="P44" s="9">
        <f t="shared" si="6"/>
        <v>5374.5969052321079</v>
      </c>
      <c r="Q44" s="29">
        <f t="shared" si="7"/>
        <v>0.12338376733774352</v>
      </c>
      <c r="R44" t="s">
        <v>156</v>
      </c>
      <c r="T44" t="s">
        <v>30</v>
      </c>
      <c r="U44" s="3">
        <v>45182</v>
      </c>
      <c r="W44" s="4" t="s">
        <v>32</v>
      </c>
    </row>
    <row r="45" spans="1:23" x14ac:dyDescent="0.25">
      <c r="A45" t="s">
        <v>157</v>
      </c>
      <c r="B45" t="s">
        <v>158</v>
      </c>
      <c r="C45" s="34" t="s">
        <v>272</v>
      </c>
      <c r="D45" s="19">
        <v>44914</v>
      </c>
      <c r="E45" s="9">
        <v>45000</v>
      </c>
      <c r="F45" t="s">
        <v>26</v>
      </c>
      <c r="G45" t="s">
        <v>27</v>
      </c>
      <c r="H45" s="9">
        <v>45000</v>
      </c>
      <c r="I45" s="9">
        <v>17300</v>
      </c>
      <c r="J45" s="14">
        <f t="shared" si="5"/>
        <v>38.444444444444443</v>
      </c>
      <c r="K45" s="9">
        <v>51719</v>
      </c>
      <c r="L45" s="9">
        <f t="shared" si="4"/>
        <v>45000</v>
      </c>
      <c r="M45" s="9">
        <v>51719</v>
      </c>
      <c r="N45" s="24">
        <v>10.196</v>
      </c>
      <c r="O45" s="24">
        <v>10.196</v>
      </c>
      <c r="P45" s="9">
        <f t="shared" si="6"/>
        <v>4413.4954884268345</v>
      </c>
      <c r="Q45" s="29">
        <f t="shared" si="7"/>
        <v>0.10131991479400447</v>
      </c>
      <c r="R45" t="s">
        <v>159</v>
      </c>
      <c r="U45" s="3">
        <v>45049</v>
      </c>
      <c r="W45" s="4" t="s">
        <v>32</v>
      </c>
    </row>
    <row r="46" spans="1:23" x14ac:dyDescent="0.25">
      <c r="A46" t="s">
        <v>160</v>
      </c>
      <c r="B46" t="s">
        <v>52</v>
      </c>
      <c r="C46" s="34" t="s">
        <v>272</v>
      </c>
      <c r="D46" s="19">
        <v>44666</v>
      </c>
      <c r="E46" s="9">
        <v>215000</v>
      </c>
      <c r="F46" t="s">
        <v>26</v>
      </c>
      <c r="G46" t="s">
        <v>27</v>
      </c>
      <c r="H46" s="9">
        <v>215000</v>
      </c>
      <c r="I46" s="9">
        <v>27900</v>
      </c>
      <c r="J46" s="14">
        <f t="shared" si="5"/>
        <v>12.976744186046513</v>
      </c>
      <c r="K46" s="9">
        <v>95212</v>
      </c>
      <c r="L46" s="9">
        <f t="shared" si="4"/>
        <v>215000</v>
      </c>
      <c r="M46" s="9">
        <v>95212</v>
      </c>
      <c r="N46" s="24">
        <v>19.443999999999999</v>
      </c>
      <c r="O46" s="24">
        <v>19.440000000000001</v>
      </c>
      <c r="P46" s="9">
        <f t="shared" si="6"/>
        <v>11057.39559761366</v>
      </c>
      <c r="Q46" s="29">
        <f t="shared" si="7"/>
        <v>0.25384287414172774</v>
      </c>
      <c r="R46" t="s">
        <v>161</v>
      </c>
      <c r="U46" s="3">
        <v>45049</v>
      </c>
      <c r="W46" s="4" t="s">
        <v>32</v>
      </c>
    </row>
    <row r="47" spans="1:23" x14ac:dyDescent="0.25">
      <c r="A47" t="s">
        <v>162</v>
      </c>
      <c r="B47" t="s">
        <v>163</v>
      </c>
      <c r="C47" s="34" t="s">
        <v>272</v>
      </c>
      <c r="D47" s="19">
        <v>45338</v>
      </c>
      <c r="E47" s="9">
        <v>635000</v>
      </c>
      <c r="F47" t="s">
        <v>26</v>
      </c>
      <c r="G47" t="s">
        <v>27</v>
      </c>
      <c r="H47" s="9">
        <v>635000</v>
      </c>
      <c r="I47" s="9">
        <v>172400</v>
      </c>
      <c r="J47" s="14">
        <f t="shared" si="5"/>
        <v>27.149606299212596</v>
      </c>
      <c r="K47" s="9">
        <v>434002</v>
      </c>
      <c r="L47" s="9">
        <f t="shared" si="4"/>
        <v>635000</v>
      </c>
      <c r="M47" s="9">
        <v>434002</v>
      </c>
      <c r="N47" s="24">
        <v>75.5</v>
      </c>
      <c r="O47" s="24">
        <v>75.5</v>
      </c>
      <c r="P47" s="9">
        <f t="shared" si="6"/>
        <v>8410.5960264900659</v>
      </c>
      <c r="Q47" s="29">
        <f t="shared" si="7"/>
        <v>0.19308071686157177</v>
      </c>
      <c r="R47" t="s">
        <v>164</v>
      </c>
      <c r="T47" t="s">
        <v>30</v>
      </c>
      <c r="U47" s="3">
        <v>44348</v>
      </c>
      <c r="W47" s="4" t="s">
        <v>32</v>
      </c>
    </row>
    <row r="48" spans="1:23" x14ac:dyDescent="0.25">
      <c r="A48" t="s">
        <v>165</v>
      </c>
      <c r="B48" t="s">
        <v>166</v>
      </c>
      <c r="C48" s="34" t="s">
        <v>272</v>
      </c>
      <c r="D48" s="19">
        <v>45191</v>
      </c>
      <c r="E48" s="9">
        <v>420000</v>
      </c>
      <c r="F48" t="s">
        <v>26</v>
      </c>
      <c r="G48" t="s">
        <v>27</v>
      </c>
      <c r="H48" s="9">
        <v>420000</v>
      </c>
      <c r="I48" s="9">
        <v>135200</v>
      </c>
      <c r="J48" s="14">
        <f t="shared" si="5"/>
        <v>32.19047619047619</v>
      </c>
      <c r="K48" s="9">
        <v>325525</v>
      </c>
      <c r="L48" s="9">
        <f t="shared" si="4"/>
        <v>420000</v>
      </c>
      <c r="M48" s="9">
        <v>325525</v>
      </c>
      <c r="N48" s="24">
        <v>57.12</v>
      </c>
      <c r="O48" s="24">
        <v>57.12</v>
      </c>
      <c r="P48" s="9">
        <f t="shared" si="6"/>
        <v>7352.9411764705883</v>
      </c>
      <c r="Q48" s="29">
        <f t="shared" si="7"/>
        <v>0.16880030249014205</v>
      </c>
      <c r="R48" t="s">
        <v>167</v>
      </c>
      <c r="T48" t="s">
        <v>30</v>
      </c>
      <c r="U48" s="3">
        <v>43647</v>
      </c>
      <c r="W48" s="4" t="s">
        <v>32</v>
      </c>
    </row>
    <row r="49" spans="1:23" x14ac:dyDescent="0.25">
      <c r="A49" t="s">
        <v>168</v>
      </c>
      <c r="B49" t="s">
        <v>169</v>
      </c>
      <c r="C49" s="34" t="s">
        <v>272</v>
      </c>
      <c r="D49" s="19">
        <v>45048</v>
      </c>
      <c r="E49" s="9">
        <v>387000</v>
      </c>
      <c r="F49" t="s">
        <v>26</v>
      </c>
      <c r="G49" t="s">
        <v>27</v>
      </c>
      <c r="H49" s="9">
        <v>387000</v>
      </c>
      <c r="I49" s="9">
        <v>145400</v>
      </c>
      <c r="J49" s="14">
        <f t="shared" si="5"/>
        <v>37.571059431524553</v>
      </c>
      <c r="K49" s="9">
        <v>311078</v>
      </c>
      <c r="L49" s="9">
        <f>H49-92</f>
        <v>386908</v>
      </c>
      <c r="M49" s="9">
        <v>310986</v>
      </c>
      <c r="N49" s="24">
        <v>61.44</v>
      </c>
      <c r="O49" s="24">
        <v>61.44</v>
      </c>
      <c r="P49" s="9">
        <f t="shared" si="6"/>
        <v>6297.330729166667</v>
      </c>
      <c r="Q49" s="29">
        <f t="shared" si="7"/>
        <v>0.14456682114707683</v>
      </c>
      <c r="R49" t="s">
        <v>170</v>
      </c>
      <c r="T49" t="s">
        <v>30</v>
      </c>
      <c r="U49" s="3">
        <v>45229</v>
      </c>
      <c r="W49" s="4" t="s">
        <v>28</v>
      </c>
    </row>
    <row r="50" spans="1:23" x14ac:dyDescent="0.25">
      <c r="A50" t="s">
        <v>171</v>
      </c>
      <c r="B50" t="s">
        <v>172</v>
      </c>
      <c r="C50" s="34" t="s">
        <v>272</v>
      </c>
      <c r="D50" s="19">
        <v>44839</v>
      </c>
      <c r="E50" s="9">
        <v>120329</v>
      </c>
      <c r="F50" t="s">
        <v>26</v>
      </c>
      <c r="G50" t="s">
        <v>27</v>
      </c>
      <c r="H50" s="9">
        <v>120329</v>
      </c>
      <c r="I50" s="9">
        <v>125800</v>
      </c>
      <c r="J50" s="14">
        <f t="shared" si="5"/>
        <v>104.54670112774144</v>
      </c>
      <c r="K50" s="9">
        <v>360251</v>
      </c>
      <c r="L50" s="9">
        <f>H50-0</f>
        <v>120329</v>
      </c>
      <c r="M50" s="9">
        <v>360251</v>
      </c>
      <c r="N50" s="24">
        <v>71.614000000000004</v>
      </c>
      <c r="O50" s="24">
        <v>71.62</v>
      </c>
      <c r="P50" s="9">
        <f t="shared" si="6"/>
        <v>1680.2440863518304</v>
      </c>
      <c r="Q50" s="29">
        <f t="shared" si="7"/>
        <v>3.8573096564550748E-2</v>
      </c>
      <c r="R50" t="s">
        <v>173</v>
      </c>
      <c r="T50" t="s">
        <v>30</v>
      </c>
      <c r="U50" s="3">
        <v>45044</v>
      </c>
      <c r="W50" s="4" t="s">
        <v>32</v>
      </c>
    </row>
    <row r="51" spans="1:23" x14ac:dyDescent="0.25">
      <c r="A51" t="s">
        <v>174</v>
      </c>
      <c r="B51" t="s">
        <v>175</v>
      </c>
      <c r="C51" s="34" t="s">
        <v>272</v>
      </c>
      <c r="D51" s="19">
        <v>45085</v>
      </c>
      <c r="E51" s="9">
        <v>200000</v>
      </c>
      <c r="F51" t="s">
        <v>26</v>
      </c>
      <c r="G51" t="s">
        <v>27</v>
      </c>
      <c r="H51" s="9">
        <v>200000</v>
      </c>
      <c r="I51" s="9">
        <v>145600</v>
      </c>
      <c r="J51" s="14">
        <f t="shared" si="5"/>
        <v>72.8</v>
      </c>
      <c r="K51" s="9">
        <v>175500</v>
      </c>
      <c r="L51" s="9">
        <f>H51-0</f>
        <v>200000</v>
      </c>
      <c r="M51" s="9">
        <v>175500</v>
      </c>
      <c r="N51" s="24">
        <v>35</v>
      </c>
      <c r="O51" s="24">
        <v>35</v>
      </c>
      <c r="P51" s="9">
        <f t="shared" si="6"/>
        <v>5714.2857142857147</v>
      </c>
      <c r="Q51" s="29">
        <f t="shared" si="7"/>
        <v>0.13118194936376756</v>
      </c>
      <c r="R51" t="s">
        <v>176</v>
      </c>
      <c r="T51" t="s">
        <v>30</v>
      </c>
      <c r="U51" s="3">
        <v>45447</v>
      </c>
      <c r="W51" s="4" t="s">
        <v>177</v>
      </c>
    </row>
    <row r="52" spans="1:23" x14ac:dyDescent="0.25">
      <c r="A52" t="s">
        <v>178</v>
      </c>
      <c r="B52" t="s">
        <v>179</v>
      </c>
      <c r="C52" s="34" t="s">
        <v>272</v>
      </c>
      <c r="D52" s="19">
        <v>45153</v>
      </c>
      <c r="E52" s="9">
        <v>50000</v>
      </c>
      <c r="F52" t="s">
        <v>26</v>
      </c>
      <c r="G52" t="s">
        <v>27</v>
      </c>
      <c r="H52" s="9">
        <v>50000</v>
      </c>
      <c r="I52" s="9">
        <v>31500</v>
      </c>
      <c r="J52" s="14">
        <f t="shared" si="5"/>
        <v>63</v>
      </c>
      <c r="K52" s="9">
        <v>42635</v>
      </c>
      <c r="L52" s="9">
        <f>H52-0</f>
        <v>50000</v>
      </c>
      <c r="M52" s="9">
        <v>42635</v>
      </c>
      <c r="N52" s="24">
        <v>11.9</v>
      </c>
      <c r="O52" s="24">
        <v>11.9</v>
      </c>
      <c r="P52" s="9">
        <f t="shared" si="6"/>
        <v>4201.6806722689071</v>
      </c>
      <c r="Q52" s="29">
        <f t="shared" si="7"/>
        <v>9.6457315708652597E-2</v>
      </c>
      <c r="R52" t="s">
        <v>180</v>
      </c>
      <c r="T52" t="s">
        <v>30</v>
      </c>
      <c r="U52" s="3">
        <v>45447</v>
      </c>
      <c r="W52" s="4" t="s">
        <v>32</v>
      </c>
    </row>
    <row r="53" spans="1:23" x14ac:dyDescent="0.25">
      <c r="A53" t="s">
        <v>181</v>
      </c>
      <c r="B53" t="s">
        <v>182</v>
      </c>
      <c r="C53" s="34" t="s">
        <v>272</v>
      </c>
      <c r="D53" s="19">
        <v>44799</v>
      </c>
      <c r="E53" s="9">
        <v>100000</v>
      </c>
      <c r="F53" t="s">
        <v>26</v>
      </c>
      <c r="G53" t="s">
        <v>35</v>
      </c>
      <c r="H53" s="9">
        <v>100000</v>
      </c>
      <c r="I53" s="9">
        <v>0</v>
      </c>
      <c r="J53" s="14">
        <f t="shared" si="5"/>
        <v>0</v>
      </c>
      <c r="K53" s="9">
        <v>90298</v>
      </c>
      <c r="L53" s="9">
        <f>H53-0</f>
        <v>100000</v>
      </c>
      <c r="M53" s="9">
        <v>90298</v>
      </c>
      <c r="N53" s="24">
        <v>20.068000000000001</v>
      </c>
      <c r="O53" s="24">
        <v>20.068000000000001</v>
      </c>
      <c r="P53" s="9">
        <f t="shared" si="6"/>
        <v>4983.0576041459035</v>
      </c>
      <c r="Q53" s="29">
        <f t="shared" si="7"/>
        <v>0.11439526180316582</v>
      </c>
      <c r="R53" t="s">
        <v>183</v>
      </c>
      <c r="U53" s="3">
        <v>45205</v>
      </c>
      <c r="W53" s="4" t="s">
        <v>32</v>
      </c>
    </row>
    <row r="54" spans="1:23" x14ac:dyDescent="0.25">
      <c r="A54" t="s">
        <v>184</v>
      </c>
      <c r="B54" t="s">
        <v>52</v>
      </c>
      <c r="C54" s="34" t="s">
        <v>272</v>
      </c>
      <c r="D54" s="19">
        <v>45336</v>
      </c>
      <c r="E54" s="9">
        <v>550000</v>
      </c>
      <c r="F54" t="s">
        <v>26</v>
      </c>
      <c r="G54" t="s">
        <v>27</v>
      </c>
      <c r="H54" s="9">
        <v>550000</v>
      </c>
      <c r="I54" s="9">
        <v>197400</v>
      </c>
      <c r="J54" s="14">
        <f t="shared" si="5"/>
        <v>35.890909090909091</v>
      </c>
      <c r="K54" s="9">
        <v>564517</v>
      </c>
      <c r="L54" s="9">
        <f t="shared" ref="L54:L83" si="8">H54-0</f>
        <v>550000</v>
      </c>
      <c r="M54" s="9">
        <v>564517</v>
      </c>
      <c r="N54" s="24">
        <v>110</v>
      </c>
      <c r="O54" s="24">
        <v>110</v>
      </c>
      <c r="P54" s="9">
        <f t="shared" si="6"/>
        <v>5000</v>
      </c>
      <c r="Q54" s="29">
        <f t="shared" si="7"/>
        <v>0.1147842056932966</v>
      </c>
      <c r="R54" t="s">
        <v>185</v>
      </c>
      <c r="T54" t="s">
        <v>30</v>
      </c>
      <c r="U54" s="3">
        <v>43255</v>
      </c>
      <c r="W54" s="4" t="s">
        <v>32</v>
      </c>
    </row>
    <row r="55" spans="1:23" s="39" customFormat="1" x14ac:dyDescent="0.25">
      <c r="A55" s="39" t="s">
        <v>186</v>
      </c>
      <c r="B55" s="39" t="s">
        <v>187</v>
      </c>
      <c r="C55" s="41" t="s">
        <v>272</v>
      </c>
      <c r="D55" s="42">
        <v>45279</v>
      </c>
      <c r="E55" s="43">
        <v>397424</v>
      </c>
      <c r="F55" s="39" t="s">
        <v>26</v>
      </c>
      <c r="G55" s="39" t="s">
        <v>281</v>
      </c>
      <c r="H55" s="43">
        <v>397424</v>
      </c>
      <c r="I55" s="43">
        <v>110600</v>
      </c>
      <c r="J55" s="44">
        <f t="shared" si="5"/>
        <v>27.829220177945974</v>
      </c>
      <c r="K55" s="43">
        <v>287796</v>
      </c>
      <c r="L55" s="43">
        <f t="shared" si="8"/>
        <v>397424</v>
      </c>
      <c r="M55" s="43">
        <v>287796</v>
      </c>
      <c r="N55" s="45">
        <v>60</v>
      </c>
      <c r="O55" s="45">
        <v>60</v>
      </c>
      <c r="P55" s="43">
        <f t="shared" si="6"/>
        <v>6623.7333333333336</v>
      </c>
      <c r="Q55" s="46">
        <f t="shared" si="7"/>
        <v>0.1520599938781757</v>
      </c>
      <c r="R55" s="39" t="s">
        <v>188</v>
      </c>
      <c r="T55" s="39" t="s">
        <v>30</v>
      </c>
      <c r="U55" s="47">
        <v>43994</v>
      </c>
      <c r="W55" s="48" t="s">
        <v>32</v>
      </c>
    </row>
    <row r="56" spans="1:23" s="39" customFormat="1" x14ac:dyDescent="0.25">
      <c r="A56" s="39" t="s">
        <v>189</v>
      </c>
      <c r="B56" s="39" t="s">
        <v>190</v>
      </c>
      <c r="C56" s="41" t="s">
        <v>272</v>
      </c>
      <c r="D56" s="42">
        <v>44708</v>
      </c>
      <c r="E56" s="43">
        <v>73242</v>
      </c>
      <c r="F56" s="39" t="s">
        <v>26</v>
      </c>
      <c r="G56" s="39" t="s">
        <v>277</v>
      </c>
      <c r="H56" s="43">
        <v>73242</v>
      </c>
      <c r="I56" s="43">
        <v>45700</v>
      </c>
      <c r="J56" s="44">
        <f t="shared" si="5"/>
        <v>62.395893066819582</v>
      </c>
      <c r="K56" s="43">
        <v>103064</v>
      </c>
      <c r="L56" s="43">
        <f t="shared" si="8"/>
        <v>73242</v>
      </c>
      <c r="M56" s="43">
        <v>103064</v>
      </c>
      <c r="N56" s="45">
        <v>20.329999999999998</v>
      </c>
      <c r="O56" s="45">
        <v>20.329999999999998</v>
      </c>
      <c r="P56" s="43">
        <f t="shared" si="6"/>
        <v>3602.6561731431384</v>
      </c>
      <c r="Q56" s="46">
        <f t="shared" si="7"/>
        <v>8.2705605444057362E-2</v>
      </c>
      <c r="R56" s="39" t="s">
        <v>191</v>
      </c>
      <c r="T56" s="39" t="s">
        <v>30</v>
      </c>
      <c r="U56" s="47">
        <v>45041</v>
      </c>
      <c r="W56" s="48" t="s">
        <v>32</v>
      </c>
    </row>
    <row r="57" spans="1:23" s="39" customFormat="1" x14ac:dyDescent="0.25">
      <c r="A57" s="39" t="s">
        <v>192</v>
      </c>
      <c r="B57" s="39" t="s">
        <v>125</v>
      </c>
      <c r="C57" s="41" t="s">
        <v>272</v>
      </c>
      <c r="D57" s="42">
        <v>45258</v>
      </c>
      <c r="E57" s="43">
        <v>0</v>
      </c>
      <c r="F57" s="39" t="s">
        <v>72</v>
      </c>
      <c r="G57" s="39" t="s">
        <v>140</v>
      </c>
      <c r="H57" s="43">
        <v>0</v>
      </c>
      <c r="I57" s="43">
        <v>0</v>
      </c>
      <c r="J57" s="44" t="e">
        <f t="shared" si="5"/>
        <v>#DIV/0!</v>
      </c>
      <c r="K57" s="43">
        <v>0</v>
      </c>
      <c r="L57" s="43">
        <f t="shared" si="8"/>
        <v>0</v>
      </c>
      <c r="M57" s="43">
        <v>0</v>
      </c>
      <c r="N57" s="45">
        <v>10</v>
      </c>
      <c r="O57" s="45">
        <v>10</v>
      </c>
      <c r="P57" s="43">
        <f t="shared" si="6"/>
        <v>0</v>
      </c>
      <c r="Q57" s="46">
        <f t="shared" si="7"/>
        <v>0</v>
      </c>
      <c r="R57" s="39" t="s">
        <v>193</v>
      </c>
      <c r="U57" s="47">
        <v>45457</v>
      </c>
      <c r="W57" s="48" t="s">
        <v>28</v>
      </c>
    </row>
    <row r="58" spans="1:23" x14ac:dyDescent="0.25">
      <c r="A58" t="s">
        <v>194</v>
      </c>
      <c r="B58" t="s">
        <v>195</v>
      </c>
      <c r="C58" s="34" t="s">
        <v>272</v>
      </c>
      <c r="D58" s="19">
        <v>45343</v>
      </c>
      <c r="E58" s="9">
        <v>72000</v>
      </c>
      <c r="F58" t="s">
        <v>26</v>
      </c>
      <c r="G58" t="s">
        <v>64</v>
      </c>
      <c r="H58" s="9">
        <v>72000</v>
      </c>
      <c r="I58" s="9">
        <v>31000</v>
      </c>
      <c r="J58" s="14">
        <f t="shared" si="5"/>
        <v>43.055555555555557</v>
      </c>
      <c r="K58" s="9">
        <v>83238</v>
      </c>
      <c r="L58" s="9">
        <f t="shared" si="8"/>
        <v>72000</v>
      </c>
      <c r="M58" s="9">
        <v>83238</v>
      </c>
      <c r="N58" s="24">
        <v>20</v>
      </c>
      <c r="O58" s="24">
        <v>10</v>
      </c>
      <c r="P58" s="9">
        <f t="shared" si="6"/>
        <v>3600</v>
      </c>
      <c r="Q58" s="29">
        <f t="shared" si="7"/>
        <v>8.2644628099173556E-2</v>
      </c>
      <c r="R58" t="s">
        <v>196</v>
      </c>
      <c r="S58" t="s">
        <v>197</v>
      </c>
      <c r="U58" s="3">
        <v>45457</v>
      </c>
      <c r="W58" s="4" t="s">
        <v>32</v>
      </c>
    </row>
    <row r="59" spans="1:23" x14ac:dyDescent="0.25">
      <c r="A59" t="s">
        <v>198</v>
      </c>
      <c r="B59" t="s">
        <v>199</v>
      </c>
      <c r="C59" s="34" t="s">
        <v>272</v>
      </c>
      <c r="D59" s="19">
        <v>45219</v>
      </c>
      <c r="E59" s="9">
        <v>138000</v>
      </c>
      <c r="F59" t="s">
        <v>26</v>
      </c>
      <c r="G59" t="s">
        <v>64</v>
      </c>
      <c r="H59" s="9">
        <v>138000</v>
      </c>
      <c r="I59" s="9">
        <v>31400</v>
      </c>
      <c r="J59" s="14">
        <f t="shared" si="5"/>
        <v>22.753623188405797</v>
      </c>
      <c r="K59" s="9">
        <v>44095</v>
      </c>
      <c r="L59" s="9">
        <f t="shared" si="8"/>
        <v>138000</v>
      </c>
      <c r="M59" s="9">
        <v>44095</v>
      </c>
      <c r="N59" s="24">
        <v>20.32</v>
      </c>
      <c r="O59" s="24">
        <v>10.16</v>
      </c>
      <c r="P59" s="9">
        <f t="shared" si="6"/>
        <v>6791.3385826771655</v>
      </c>
      <c r="Q59" s="29">
        <f t="shared" si="7"/>
        <v>0.15590768096136742</v>
      </c>
      <c r="R59" t="s">
        <v>200</v>
      </c>
      <c r="S59" t="s">
        <v>201</v>
      </c>
      <c r="T59" t="s">
        <v>30</v>
      </c>
      <c r="U59" s="3">
        <v>45457</v>
      </c>
      <c r="W59" s="4" t="s">
        <v>63</v>
      </c>
    </row>
    <row r="60" spans="1:23" x14ac:dyDescent="0.25">
      <c r="A60" t="s">
        <v>202</v>
      </c>
      <c r="B60" t="s">
        <v>203</v>
      </c>
      <c r="C60" s="34" t="s">
        <v>272</v>
      </c>
      <c r="D60" s="19">
        <v>44776</v>
      </c>
      <c r="E60" s="9">
        <v>240000</v>
      </c>
      <c r="F60" t="s">
        <v>26</v>
      </c>
      <c r="G60" t="s">
        <v>27</v>
      </c>
      <c r="H60" s="9">
        <v>240000</v>
      </c>
      <c r="I60" s="9">
        <v>121300</v>
      </c>
      <c r="J60" s="14">
        <f t="shared" si="5"/>
        <v>50.541666666666664</v>
      </c>
      <c r="K60" s="9">
        <v>226736</v>
      </c>
      <c r="L60" s="9">
        <f t="shared" si="8"/>
        <v>240000</v>
      </c>
      <c r="M60" s="9">
        <v>226736</v>
      </c>
      <c r="N60" s="24">
        <v>71.3</v>
      </c>
      <c r="O60" s="24">
        <v>71.3</v>
      </c>
      <c r="P60" s="9">
        <f t="shared" si="6"/>
        <v>3366.0589060308557</v>
      </c>
      <c r="Q60" s="29">
        <f t="shared" si="7"/>
        <v>7.7274079569119733E-2</v>
      </c>
      <c r="R60" t="s">
        <v>204</v>
      </c>
      <c r="T60" t="s">
        <v>30</v>
      </c>
      <c r="U60" s="3">
        <v>45058</v>
      </c>
      <c r="W60" s="4" t="s">
        <v>32</v>
      </c>
    </row>
    <row r="61" spans="1:23" x14ac:dyDescent="0.25">
      <c r="A61" t="s">
        <v>205</v>
      </c>
      <c r="B61" t="s">
        <v>206</v>
      </c>
      <c r="C61" s="34" t="s">
        <v>272</v>
      </c>
      <c r="D61" s="19">
        <v>45071</v>
      </c>
      <c r="E61" s="9">
        <v>680000</v>
      </c>
      <c r="F61" t="s">
        <v>26</v>
      </c>
      <c r="G61" t="s">
        <v>64</v>
      </c>
      <c r="H61" s="9">
        <v>680000</v>
      </c>
      <c r="I61" s="9">
        <v>397700</v>
      </c>
      <c r="J61" s="14">
        <f t="shared" si="5"/>
        <v>58.485294117647058</v>
      </c>
      <c r="K61" s="9">
        <v>850061</v>
      </c>
      <c r="L61" s="9">
        <f t="shared" si="8"/>
        <v>680000</v>
      </c>
      <c r="M61" s="9">
        <v>850061</v>
      </c>
      <c r="N61" s="24">
        <v>194.91</v>
      </c>
      <c r="O61" s="24">
        <v>116.46</v>
      </c>
      <c r="P61" s="9">
        <f t="shared" si="6"/>
        <v>3488.7896978092454</v>
      </c>
      <c r="Q61" s="29">
        <f t="shared" si="7"/>
        <v>8.0091590858798106E-2</v>
      </c>
      <c r="R61" t="s">
        <v>207</v>
      </c>
      <c r="S61" t="s">
        <v>208</v>
      </c>
      <c r="T61" t="s">
        <v>30</v>
      </c>
      <c r="U61" s="3">
        <v>43994</v>
      </c>
      <c r="W61" s="4" t="s">
        <v>32</v>
      </c>
    </row>
    <row r="62" spans="1:23" x14ac:dyDescent="0.25">
      <c r="A62" t="s">
        <v>209</v>
      </c>
      <c r="B62" t="s">
        <v>210</v>
      </c>
      <c r="C62" s="34" t="s">
        <v>272</v>
      </c>
      <c r="D62" s="19">
        <v>44980</v>
      </c>
      <c r="E62" s="9">
        <v>240000</v>
      </c>
      <c r="F62" t="s">
        <v>72</v>
      </c>
      <c r="G62" t="s">
        <v>35</v>
      </c>
      <c r="H62" s="9">
        <v>240000</v>
      </c>
      <c r="I62" s="9">
        <v>0</v>
      </c>
      <c r="J62" s="14">
        <f t="shared" ref="J62:J83" si="9">I62/H62*100</f>
        <v>0</v>
      </c>
      <c r="K62" s="9">
        <v>180814</v>
      </c>
      <c r="L62" s="9">
        <f t="shared" si="8"/>
        <v>240000</v>
      </c>
      <c r="M62" s="9">
        <v>180814</v>
      </c>
      <c r="N62" s="24">
        <v>35.171999999999997</v>
      </c>
      <c r="O62" s="24">
        <v>35.171999999999997</v>
      </c>
      <c r="P62" s="9">
        <f t="shared" ref="P62:P83" si="10">L62/N62</f>
        <v>6823.6096895257597</v>
      </c>
      <c r="Q62" s="29">
        <f t="shared" ref="Q62:Q83" si="11">L62/N62/43560</f>
        <v>0.15664852363465931</v>
      </c>
      <c r="R62" t="s">
        <v>211</v>
      </c>
      <c r="U62" s="3">
        <v>45188</v>
      </c>
      <c r="W62" s="4" t="s">
        <v>32</v>
      </c>
    </row>
    <row r="63" spans="1:23" x14ac:dyDescent="0.25">
      <c r="A63" t="s">
        <v>289</v>
      </c>
      <c r="B63" t="s">
        <v>210</v>
      </c>
      <c r="C63" s="34" t="s">
        <v>272</v>
      </c>
      <c r="D63" s="19">
        <v>45146</v>
      </c>
      <c r="E63" s="9">
        <v>225000</v>
      </c>
      <c r="F63" t="s">
        <v>26</v>
      </c>
      <c r="G63" t="s">
        <v>35</v>
      </c>
      <c r="H63" s="9">
        <v>225000</v>
      </c>
      <c r="I63" s="9">
        <v>70700</v>
      </c>
      <c r="J63" s="14">
        <f t="shared" si="9"/>
        <v>31.422222222222224</v>
      </c>
      <c r="K63" s="9">
        <v>0</v>
      </c>
      <c r="L63" s="9">
        <f t="shared" si="8"/>
        <v>225000</v>
      </c>
      <c r="M63" s="9">
        <v>0</v>
      </c>
      <c r="N63" s="24">
        <v>33.29</v>
      </c>
      <c r="O63" s="24">
        <v>33.29</v>
      </c>
      <c r="P63" s="9">
        <f t="shared" si="10"/>
        <v>6758.7864223490542</v>
      </c>
      <c r="Q63" s="29">
        <f t="shared" si="11"/>
        <v>0.15516038618799483</v>
      </c>
      <c r="R63" t="s">
        <v>290</v>
      </c>
      <c r="U63" s="3"/>
      <c r="W63" s="50">
        <v>102</v>
      </c>
    </row>
    <row r="64" spans="1:23" x14ac:dyDescent="0.25">
      <c r="A64" t="s">
        <v>212</v>
      </c>
      <c r="B64" t="s">
        <v>210</v>
      </c>
      <c r="C64" s="34" t="s">
        <v>272</v>
      </c>
      <c r="D64" s="19">
        <v>45274</v>
      </c>
      <c r="E64" s="9">
        <v>310000</v>
      </c>
      <c r="F64" t="s">
        <v>26</v>
      </c>
      <c r="G64" t="s">
        <v>27</v>
      </c>
      <c r="H64" s="9">
        <v>310000</v>
      </c>
      <c r="I64" s="9">
        <v>142600</v>
      </c>
      <c r="J64" s="14">
        <f t="shared" si="9"/>
        <v>46</v>
      </c>
      <c r="K64" s="9">
        <v>330912</v>
      </c>
      <c r="L64" s="9">
        <f t="shared" si="8"/>
        <v>310000</v>
      </c>
      <c r="M64" s="9">
        <v>330912</v>
      </c>
      <c r="N64" s="24">
        <v>71.400000000000006</v>
      </c>
      <c r="O64" s="24">
        <v>71.400000000000006</v>
      </c>
      <c r="P64" s="9">
        <f t="shared" si="10"/>
        <v>4341.7366946778711</v>
      </c>
      <c r="Q64" s="29">
        <f t="shared" si="11"/>
        <v>9.9672559565607693E-2</v>
      </c>
      <c r="R64" t="s">
        <v>213</v>
      </c>
      <c r="T64" t="s">
        <v>30</v>
      </c>
      <c r="U64" s="3">
        <v>43634</v>
      </c>
      <c r="W64" s="4" t="s">
        <v>32</v>
      </c>
    </row>
    <row r="65" spans="1:23" x14ac:dyDescent="0.25">
      <c r="A65" t="s">
        <v>214</v>
      </c>
      <c r="B65" t="s">
        <v>215</v>
      </c>
      <c r="C65" s="34" t="s">
        <v>272</v>
      </c>
      <c r="D65" s="19">
        <v>45351</v>
      </c>
      <c r="E65" s="9">
        <v>305000</v>
      </c>
      <c r="F65" t="s">
        <v>72</v>
      </c>
      <c r="G65" t="s">
        <v>27</v>
      </c>
      <c r="H65" s="9">
        <v>305000</v>
      </c>
      <c r="I65" s="9">
        <v>120100</v>
      </c>
      <c r="J65" s="14">
        <f t="shared" si="9"/>
        <v>39.377049180327866</v>
      </c>
      <c r="K65" s="9">
        <v>231548</v>
      </c>
      <c r="L65" s="9">
        <f t="shared" si="8"/>
        <v>305000</v>
      </c>
      <c r="M65" s="9">
        <v>231548</v>
      </c>
      <c r="N65" s="24">
        <v>40.24</v>
      </c>
      <c r="O65" s="24">
        <v>40.24</v>
      </c>
      <c r="P65" s="9">
        <f t="shared" si="10"/>
        <v>7579.5228628230616</v>
      </c>
      <c r="Q65" s="29">
        <f t="shared" si="11"/>
        <v>0.17400190226866533</v>
      </c>
      <c r="R65" t="s">
        <v>216</v>
      </c>
      <c r="T65" t="s">
        <v>30</v>
      </c>
      <c r="U65" s="3">
        <v>43262</v>
      </c>
      <c r="W65" s="4" t="s">
        <v>32</v>
      </c>
    </row>
    <row r="66" spans="1:23" s="39" customFormat="1" x14ac:dyDescent="0.25">
      <c r="A66" s="39" t="s">
        <v>217</v>
      </c>
      <c r="B66" s="39" t="s">
        <v>218</v>
      </c>
      <c r="C66" s="41" t="s">
        <v>272</v>
      </c>
      <c r="D66" s="42">
        <v>45380</v>
      </c>
      <c r="E66" s="43">
        <v>365000</v>
      </c>
      <c r="F66" s="39" t="s">
        <v>26</v>
      </c>
      <c r="G66" s="39" t="s">
        <v>292</v>
      </c>
      <c r="H66" s="43">
        <v>365000</v>
      </c>
      <c r="I66" s="43">
        <v>106800</v>
      </c>
      <c r="J66" s="44">
        <f t="shared" si="9"/>
        <v>29.260273972602739</v>
      </c>
      <c r="K66" s="43">
        <v>189618</v>
      </c>
      <c r="L66" s="43">
        <f t="shared" si="8"/>
        <v>365000</v>
      </c>
      <c r="M66" s="43">
        <v>189618</v>
      </c>
      <c r="N66" s="45">
        <v>40</v>
      </c>
      <c r="O66" s="45">
        <v>40</v>
      </c>
      <c r="P66" s="43">
        <f t="shared" si="10"/>
        <v>9125</v>
      </c>
      <c r="Q66" s="46">
        <f t="shared" si="11"/>
        <v>0.20948117539026631</v>
      </c>
      <c r="R66" s="39" t="s">
        <v>219</v>
      </c>
      <c r="T66" s="39" t="s">
        <v>30</v>
      </c>
      <c r="U66" s="47">
        <v>44769</v>
      </c>
      <c r="W66" s="48" t="s">
        <v>28</v>
      </c>
    </row>
    <row r="67" spans="1:23" x14ac:dyDescent="0.25">
      <c r="A67" t="s">
        <v>220</v>
      </c>
      <c r="B67" t="s">
        <v>221</v>
      </c>
      <c r="C67" s="34" t="s">
        <v>272</v>
      </c>
      <c r="D67" s="19">
        <v>45008</v>
      </c>
      <c r="E67" s="9">
        <v>149000</v>
      </c>
      <c r="F67" t="s">
        <v>26</v>
      </c>
      <c r="G67" t="s">
        <v>27</v>
      </c>
      <c r="H67" s="9">
        <v>149000</v>
      </c>
      <c r="I67" s="9">
        <v>31800</v>
      </c>
      <c r="J67" s="14">
        <f t="shared" si="9"/>
        <v>21.34228187919463</v>
      </c>
      <c r="K67" s="9">
        <v>75972</v>
      </c>
      <c r="L67" s="9">
        <f t="shared" si="8"/>
        <v>149000</v>
      </c>
      <c r="M67" s="9">
        <v>75972</v>
      </c>
      <c r="N67" s="24">
        <v>14.84</v>
      </c>
      <c r="O67" s="24">
        <v>14.84</v>
      </c>
      <c r="P67" s="9">
        <f t="shared" si="10"/>
        <v>10040.431266846361</v>
      </c>
      <c r="Q67" s="29">
        <f t="shared" si="11"/>
        <v>0.23049658555661987</v>
      </c>
      <c r="R67" t="s">
        <v>222</v>
      </c>
      <c r="T67" t="s">
        <v>30</v>
      </c>
      <c r="U67" s="3">
        <v>45203</v>
      </c>
      <c r="W67" s="4" t="s">
        <v>32</v>
      </c>
    </row>
    <row r="68" spans="1:23" x14ac:dyDescent="0.25">
      <c r="A68" t="s">
        <v>223</v>
      </c>
      <c r="B68" t="s">
        <v>224</v>
      </c>
      <c r="C68" s="34" t="s">
        <v>272</v>
      </c>
      <c r="D68" s="19">
        <v>44652</v>
      </c>
      <c r="E68" s="9">
        <v>567900</v>
      </c>
      <c r="F68" t="s">
        <v>26</v>
      </c>
      <c r="G68" t="s">
        <v>64</v>
      </c>
      <c r="H68" s="9">
        <v>567900</v>
      </c>
      <c r="I68" s="9">
        <v>270100</v>
      </c>
      <c r="J68" s="14">
        <f t="shared" si="9"/>
        <v>47.56119035041381</v>
      </c>
      <c r="K68" s="9">
        <v>210294</v>
      </c>
      <c r="L68" s="9">
        <f t="shared" si="8"/>
        <v>567900</v>
      </c>
      <c r="M68" s="9">
        <v>210294</v>
      </c>
      <c r="N68" s="24">
        <v>121.5</v>
      </c>
      <c r="O68" s="24">
        <v>47.5</v>
      </c>
      <c r="P68" s="9">
        <f t="shared" si="10"/>
        <v>4674.0740740740739</v>
      </c>
      <c r="Q68" s="29">
        <f t="shared" si="11"/>
        <v>0.10730197598884467</v>
      </c>
      <c r="R68" t="s">
        <v>225</v>
      </c>
      <c r="S68" t="s">
        <v>226</v>
      </c>
      <c r="T68" t="s">
        <v>30</v>
      </c>
      <c r="U68" s="3">
        <v>45203</v>
      </c>
      <c r="W68" s="4" t="s">
        <v>32</v>
      </c>
    </row>
    <row r="69" spans="1:23" x14ac:dyDescent="0.25">
      <c r="A69" t="s">
        <v>227</v>
      </c>
      <c r="B69" t="s">
        <v>228</v>
      </c>
      <c r="C69" s="34" t="s">
        <v>272</v>
      </c>
      <c r="D69" s="19">
        <v>44760</v>
      </c>
      <c r="E69" s="9">
        <v>232350</v>
      </c>
      <c r="F69" t="s">
        <v>26</v>
      </c>
      <c r="G69" t="s">
        <v>27</v>
      </c>
      <c r="H69" s="9">
        <v>232350</v>
      </c>
      <c r="I69" s="9">
        <v>82800</v>
      </c>
      <c r="J69" s="14">
        <f t="shared" si="9"/>
        <v>35.635894125242089</v>
      </c>
      <c r="K69" s="9">
        <v>235560</v>
      </c>
      <c r="L69" s="9">
        <f t="shared" si="8"/>
        <v>232350</v>
      </c>
      <c r="M69" s="9">
        <v>235560</v>
      </c>
      <c r="N69" s="24">
        <v>47.49</v>
      </c>
      <c r="O69" s="24">
        <v>47.49</v>
      </c>
      <c r="P69" s="9">
        <f t="shared" si="10"/>
        <v>4892.6089703095386</v>
      </c>
      <c r="Q69" s="29">
        <f t="shared" si="11"/>
        <v>0.11231884688497563</v>
      </c>
      <c r="R69" t="s">
        <v>229</v>
      </c>
      <c r="T69" t="s">
        <v>30</v>
      </c>
      <c r="U69" s="3">
        <v>44739</v>
      </c>
      <c r="W69" s="4" t="s">
        <v>177</v>
      </c>
    </row>
    <row r="70" spans="1:23" x14ac:dyDescent="0.25">
      <c r="A70" t="s">
        <v>230</v>
      </c>
      <c r="B70" t="s">
        <v>231</v>
      </c>
      <c r="C70" s="34" t="s">
        <v>272</v>
      </c>
      <c r="D70" s="19">
        <v>44845</v>
      </c>
      <c r="E70" s="9">
        <v>20000</v>
      </c>
      <c r="F70" t="s">
        <v>26</v>
      </c>
      <c r="G70" t="s">
        <v>35</v>
      </c>
      <c r="H70" s="9">
        <v>20000</v>
      </c>
      <c r="I70" s="9">
        <v>0</v>
      </c>
      <c r="J70" s="14">
        <f t="shared" si="9"/>
        <v>0</v>
      </c>
      <c r="K70" s="9">
        <v>50024</v>
      </c>
      <c r="L70" s="9">
        <f t="shared" si="8"/>
        <v>20000</v>
      </c>
      <c r="M70" s="9">
        <v>50024</v>
      </c>
      <c r="N70" s="24">
        <v>10</v>
      </c>
      <c r="O70" s="24">
        <v>10</v>
      </c>
      <c r="P70" s="9">
        <f t="shared" si="10"/>
        <v>2000</v>
      </c>
      <c r="Q70" s="29">
        <f t="shared" si="11"/>
        <v>4.5913682277318638E-2</v>
      </c>
      <c r="R70" t="s">
        <v>232</v>
      </c>
      <c r="U70" s="3">
        <v>45188</v>
      </c>
      <c r="W70" s="4" t="s">
        <v>32</v>
      </c>
    </row>
    <row r="71" spans="1:23" x14ac:dyDescent="0.25">
      <c r="A71" t="s">
        <v>233</v>
      </c>
      <c r="B71" t="s">
        <v>234</v>
      </c>
      <c r="C71" s="34" t="s">
        <v>272</v>
      </c>
      <c r="D71" s="19">
        <v>44946</v>
      </c>
      <c r="E71" s="9">
        <v>100000</v>
      </c>
      <c r="F71" t="s">
        <v>26</v>
      </c>
      <c r="G71" t="s">
        <v>27</v>
      </c>
      <c r="H71" s="9">
        <v>100000</v>
      </c>
      <c r="I71" s="9">
        <v>41900</v>
      </c>
      <c r="J71" s="14">
        <f t="shared" si="9"/>
        <v>41.9</v>
      </c>
      <c r="K71" s="9">
        <v>96879</v>
      </c>
      <c r="L71" s="9">
        <f t="shared" si="8"/>
        <v>100000</v>
      </c>
      <c r="M71" s="9">
        <v>96879</v>
      </c>
      <c r="N71" s="24">
        <v>25</v>
      </c>
      <c r="O71" s="24">
        <v>25</v>
      </c>
      <c r="P71" s="9">
        <f t="shared" si="10"/>
        <v>4000</v>
      </c>
      <c r="Q71" s="29">
        <f t="shared" si="11"/>
        <v>9.1827364554637275E-2</v>
      </c>
      <c r="R71" t="s">
        <v>235</v>
      </c>
      <c r="U71" s="3">
        <v>45042</v>
      </c>
      <c r="W71" s="4" t="s">
        <v>32</v>
      </c>
    </row>
    <row r="72" spans="1:23" x14ac:dyDescent="0.25">
      <c r="A72" t="s">
        <v>236</v>
      </c>
      <c r="B72" t="s">
        <v>234</v>
      </c>
      <c r="C72" s="34" t="s">
        <v>272</v>
      </c>
      <c r="D72" s="19">
        <v>44946</v>
      </c>
      <c r="E72" s="9">
        <v>176000</v>
      </c>
      <c r="F72" t="s">
        <v>26</v>
      </c>
      <c r="G72" t="s">
        <v>27</v>
      </c>
      <c r="H72" s="9">
        <v>176000</v>
      </c>
      <c r="I72" s="9">
        <v>67000</v>
      </c>
      <c r="J72" s="14">
        <f t="shared" si="9"/>
        <v>38.06818181818182</v>
      </c>
      <c r="K72" s="9">
        <v>161895</v>
      </c>
      <c r="L72" s="9">
        <f t="shared" si="8"/>
        <v>176000</v>
      </c>
      <c r="M72" s="9">
        <v>161895</v>
      </c>
      <c r="N72" s="24">
        <v>40</v>
      </c>
      <c r="O72" s="24">
        <v>40</v>
      </c>
      <c r="P72" s="9">
        <f t="shared" si="10"/>
        <v>4400</v>
      </c>
      <c r="Q72" s="29">
        <f t="shared" si="11"/>
        <v>0.10101010101010101</v>
      </c>
      <c r="R72" t="s">
        <v>237</v>
      </c>
      <c r="T72" t="s">
        <v>30</v>
      </c>
      <c r="U72" s="3">
        <v>45042</v>
      </c>
      <c r="W72" s="4" t="s">
        <v>32</v>
      </c>
    </row>
    <row r="73" spans="1:23" x14ac:dyDescent="0.25">
      <c r="A73" t="s">
        <v>238</v>
      </c>
      <c r="B73" t="s">
        <v>239</v>
      </c>
      <c r="C73" s="34" t="s">
        <v>272</v>
      </c>
      <c r="D73" s="19">
        <v>44966</v>
      </c>
      <c r="E73" s="9">
        <v>150000</v>
      </c>
      <c r="F73" t="s">
        <v>26</v>
      </c>
      <c r="G73" t="s">
        <v>27</v>
      </c>
      <c r="H73" s="9">
        <v>150000</v>
      </c>
      <c r="I73" s="9">
        <v>58600</v>
      </c>
      <c r="J73" s="14">
        <f t="shared" si="9"/>
        <v>39.066666666666663</v>
      </c>
      <c r="K73" s="9">
        <v>119110</v>
      </c>
      <c r="L73" s="9">
        <f t="shared" si="8"/>
        <v>150000</v>
      </c>
      <c r="M73" s="9">
        <v>119110</v>
      </c>
      <c r="N73" s="24">
        <v>35</v>
      </c>
      <c r="O73" s="24">
        <v>35</v>
      </c>
      <c r="P73" s="9">
        <f t="shared" si="10"/>
        <v>4285.7142857142853</v>
      </c>
      <c r="Q73" s="29">
        <f t="shared" si="11"/>
        <v>9.8386462022825652E-2</v>
      </c>
      <c r="R73" t="s">
        <v>240</v>
      </c>
      <c r="U73" s="3">
        <v>45188</v>
      </c>
      <c r="W73" s="4" t="s">
        <v>32</v>
      </c>
    </row>
    <row r="74" spans="1:23" x14ac:dyDescent="0.25">
      <c r="A74" t="s">
        <v>241</v>
      </c>
      <c r="B74" t="s">
        <v>242</v>
      </c>
      <c r="C74" s="34" t="s">
        <v>272</v>
      </c>
      <c r="D74" s="19">
        <v>45226</v>
      </c>
      <c r="E74" s="9">
        <v>240000</v>
      </c>
      <c r="F74" t="s">
        <v>26</v>
      </c>
      <c r="G74" t="s">
        <v>27</v>
      </c>
      <c r="H74" s="9">
        <v>240000</v>
      </c>
      <c r="I74" s="9">
        <v>76000</v>
      </c>
      <c r="J74" s="14">
        <f t="shared" si="9"/>
        <v>31.666666666666664</v>
      </c>
      <c r="K74" s="9">
        <v>104000</v>
      </c>
      <c r="L74" s="9">
        <f t="shared" si="8"/>
        <v>240000</v>
      </c>
      <c r="M74" s="9">
        <v>104000</v>
      </c>
      <c r="N74" s="24">
        <v>40</v>
      </c>
      <c r="O74" s="24">
        <v>40</v>
      </c>
      <c r="P74" s="9">
        <f t="shared" si="10"/>
        <v>6000</v>
      </c>
      <c r="Q74" s="29">
        <f t="shared" si="11"/>
        <v>0.13774104683195593</v>
      </c>
      <c r="R74" t="s">
        <v>243</v>
      </c>
      <c r="U74" s="3">
        <v>45457</v>
      </c>
      <c r="W74" s="4" t="s">
        <v>32</v>
      </c>
    </row>
    <row r="75" spans="1:23" x14ac:dyDescent="0.25">
      <c r="A75" t="s">
        <v>244</v>
      </c>
      <c r="B75" t="s">
        <v>245</v>
      </c>
      <c r="C75" s="34" t="s">
        <v>272</v>
      </c>
      <c r="D75" s="19">
        <v>44820</v>
      </c>
      <c r="E75" s="9">
        <v>125000</v>
      </c>
      <c r="F75" t="s">
        <v>26</v>
      </c>
      <c r="G75" t="s">
        <v>27</v>
      </c>
      <c r="H75" s="9">
        <v>125000</v>
      </c>
      <c r="I75" s="9">
        <v>41900</v>
      </c>
      <c r="J75" s="14">
        <f t="shared" si="9"/>
        <v>33.520000000000003</v>
      </c>
      <c r="K75" s="9">
        <v>97687</v>
      </c>
      <c r="L75" s="9">
        <f t="shared" si="8"/>
        <v>125000</v>
      </c>
      <c r="M75" s="9">
        <v>97687</v>
      </c>
      <c r="N75" s="24">
        <v>25</v>
      </c>
      <c r="O75" s="24">
        <v>25</v>
      </c>
      <c r="P75" s="9">
        <f t="shared" si="10"/>
        <v>5000</v>
      </c>
      <c r="Q75" s="29">
        <f t="shared" si="11"/>
        <v>0.1147842056932966</v>
      </c>
      <c r="R75" t="s">
        <v>246</v>
      </c>
      <c r="U75" s="3">
        <v>45042</v>
      </c>
      <c r="W75" s="4" t="s">
        <v>63</v>
      </c>
    </row>
    <row r="76" spans="1:23" x14ac:dyDescent="0.25">
      <c r="A76" t="s">
        <v>247</v>
      </c>
      <c r="B76" t="s">
        <v>248</v>
      </c>
      <c r="C76" s="34" t="s">
        <v>272</v>
      </c>
      <c r="D76" s="19">
        <v>45023</v>
      </c>
      <c r="E76" s="9">
        <v>321000</v>
      </c>
      <c r="F76" t="s">
        <v>26</v>
      </c>
      <c r="G76" t="s">
        <v>27</v>
      </c>
      <c r="H76" s="9">
        <v>321000</v>
      </c>
      <c r="I76" s="9">
        <v>114000</v>
      </c>
      <c r="J76" s="14">
        <f t="shared" si="9"/>
        <v>35.514018691588781</v>
      </c>
      <c r="K76" s="9">
        <v>239880</v>
      </c>
      <c r="L76" s="9">
        <f t="shared" si="8"/>
        <v>321000</v>
      </c>
      <c r="M76" s="9">
        <v>239880</v>
      </c>
      <c r="N76" s="24">
        <v>60</v>
      </c>
      <c r="O76" s="24">
        <v>60</v>
      </c>
      <c r="P76" s="9">
        <f t="shared" si="10"/>
        <v>5350</v>
      </c>
      <c r="Q76" s="29">
        <f t="shared" si="11"/>
        <v>0.12281910009182737</v>
      </c>
      <c r="R76" t="s">
        <v>249</v>
      </c>
      <c r="T76" t="s">
        <v>30</v>
      </c>
      <c r="U76" s="3">
        <v>42912</v>
      </c>
      <c r="W76" s="4" t="s">
        <v>32</v>
      </c>
    </row>
    <row r="77" spans="1:23" x14ac:dyDescent="0.25">
      <c r="A77" t="s">
        <v>250</v>
      </c>
      <c r="B77" t="s">
        <v>251</v>
      </c>
      <c r="C77" s="34" t="s">
        <v>272</v>
      </c>
      <c r="D77" s="19">
        <v>45061</v>
      </c>
      <c r="E77" s="9">
        <v>600000</v>
      </c>
      <c r="F77" t="s">
        <v>26</v>
      </c>
      <c r="G77" t="s">
        <v>27</v>
      </c>
      <c r="H77" s="9">
        <v>600000</v>
      </c>
      <c r="I77" s="9">
        <v>284300</v>
      </c>
      <c r="J77" s="14">
        <f t="shared" si="9"/>
        <v>47.383333333333333</v>
      </c>
      <c r="K77" s="9">
        <v>0</v>
      </c>
      <c r="L77" s="9">
        <f t="shared" si="8"/>
        <v>600000</v>
      </c>
      <c r="M77" s="9">
        <v>0</v>
      </c>
      <c r="N77" s="24">
        <v>151.27000000000001</v>
      </c>
      <c r="O77" s="24">
        <v>151.27000000000001</v>
      </c>
      <c r="P77" s="9">
        <f t="shared" si="10"/>
        <v>3966.4176637799956</v>
      </c>
      <c r="Q77" s="29">
        <f t="shared" si="11"/>
        <v>9.1056420196969592E-2</v>
      </c>
      <c r="R77" t="s">
        <v>252</v>
      </c>
      <c r="U77" s="3">
        <v>41918</v>
      </c>
      <c r="W77" s="4" t="s">
        <v>32</v>
      </c>
    </row>
    <row r="78" spans="1:23" x14ac:dyDescent="0.25">
      <c r="A78" t="s">
        <v>275</v>
      </c>
      <c r="B78" t="s">
        <v>251</v>
      </c>
      <c r="C78" s="34" t="s">
        <v>272</v>
      </c>
      <c r="D78" s="19">
        <v>44869</v>
      </c>
      <c r="E78" s="9">
        <v>48500</v>
      </c>
      <c r="F78" t="s">
        <v>26</v>
      </c>
      <c r="G78" t="s">
        <v>27</v>
      </c>
      <c r="H78" s="9">
        <v>48500</v>
      </c>
      <c r="I78" s="9">
        <v>30000</v>
      </c>
      <c r="J78" s="14">
        <f t="shared" si="9"/>
        <v>61.855670103092784</v>
      </c>
      <c r="K78" s="9">
        <v>30058</v>
      </c>
      <c r="L78" s="9">
        <f t="shared" si="8"/>
        <v>48500</v>
      </c>
      <c r="M78" s="9">
        <v>60058</v>
      </c>
      <c r="N78" s="24">
        <v>16.45</v>
      </c>
      <c r="O78" s="24">
        <v>16.45</v>
      </c>
      <c r="P78" s="9">
        <f t="shared" si="10"/>
        <v>2948.3282674772036</v>
      </c>
      <c r="Q78" s="29">
        <f t="shared" si="11"/>
        <v>6.7684303661092821E-2</v>
      </c>
      <c r="R78" t="s">
        <v>276</v>
      </c>
      <c r="U78" s="3"/>
      <c r="W78" s="4"/>
    </row>
    <row r="79" spans="1:23" x14ac:dyDescent="0.25">
      <c r="A79" t="s">
        <v>286</v>
      </c>
      <c r="B79" t="s">
        <v>287</v>
      </c>
      <c r="C79" s="34" t="s">
        <v>272</v>
      </c>
      <c r="D79" s="19">
        <v>45138</v>
      </c>
      <c r="E79" s="9">
        <v>140000</v>
      </c>
      <c r="F79" t="s">
        <v>108</v>
      </c>
      <c r="G79" t="s">
        <v>27</v>
      </c>
      <c r="H79" s="9">
        <v>140000</v>
      </c>
      <c r="I79" s="9">
        <v>76000</v>
      </c>
      <c r="J79" s="14">
        <f t="shared" si="9"/>
        <v>54.285714285714285</v>
      </c>
      <c r="K79" s="9">
        <v>171665</v>
      </c>
      <c r="L79" s="9">
        <f t="shared" si="8"/>
        <v>140000</v>
      </c>
      <c r="M79" s="9">
        <v>171655</v>
      </c>
      <c r="N79" s="24">
        <v>40</v>
      </c>
      <c r="O79" s="24">
        <v>40</v>
      </c>
      <c r="P79" s="9">
        <f t="shared" si="10"/>
        <v>3500</v>
      </c>
      <c r="Q79" s="29">
        <f t="shared" si="11"/>
        <v>8.0348943985307619E-2</v>
      </c>
      <c r="R79" t="s">
        <v>288</v>
      </c>
      <c r="T79" t="s">
        <v>30</v>
      </c>
      <c r="U79" s="3">
        <v>45457</v>
      </c>
      <c r="W79" s="4">
        <v>102</v>
      </c>
    </row>
    <row r="80" spans="1:23" x14ac:dyDescent="0.25">
      <c r="A80" t="s">
        <v>253</v>
      </c>
      <c r="B80" t="s">
        <v>254</v>
      </c>
      <c r="C80" s="34" t="s">
        <v>272</v>
      </c>
      <c r="D80" s="19">
        <v>44988</v>
      </c>
      <c r="E80" s="9">
        <v>92000</v>
      </c>
      <c r="F80" t="s">
        <v>26</v>
      </c>
      <c r="G80" t="s">
        <v>27</v>
      </c>
      <c r="H80" s="9">
        <v>92000</v>
      </c>
      <c r="I80" s="9">
        <v>33000</v>
      </c>
      <c r="J80" s="14">
        <f t="shared" si="9"/>
        <v>35.869565217391305</v>
      </c>
      <c r="K80" s="9">
        <v>68938</v>
      </c>
      <c r="L80" s="9">
        <f t="shared" si="8"/>
        <v>92000</v>
      </c>
      <c r="M80" s="9">
        <v>68938</v>
      </c>
      <c r="N80" s="24">
        <v>18</v>
      </c>
      <c r="O80" s="24">
        <v>18</v>
      </c>
      <c r="P80" s="9">
        <f t="shared" si="10"/>
        <v>5111.1111111111113</v>
      </c>
      <c r="Q80" s="29">
        <f t="shared" si="11"/>
        <v>0.11733496581981431</v>
      </c>
      <c r="R80" t="s">
        <v>255</v>
      </c>
      <c r="U80" s="3">
        <v>45188</v>
      </c>
      <c r="W80" s="4" t="s">
        <v>32</v>
      </c>
    </row>
    <row r="81" spans="1:23" x14ac:dyDescent="0.25">
      <c r="A81" t="s">
        <v>256</v>
      </c>
      <c r="B81" t="s">
        <v>257</v>
      </c>
      <c r="C81" s="34" t="s">
        <v>272</v>
      </c>
      <c r="D81" s="19">
        <v>45128</v>
      </c>
      <c r="E81" s="9">
        <v>330000</v>
      </c>
      <c r="F81" t="s">
        <v>26</v>
      </c>
      <c r="G81" t="s">
        <v>64</v>
      </c>
      <c r="H81" s="9">
        <v>330000</v>
      </c>
      <c r="I81" s="9">
        <v>131300</v>
      </c>
      <c r="J81" s="14">
        <f t="shared" si="9"/>
        <v>39.787878787878789</v>
      </c>
      <c r="K81" s="9">
        <v>269146</v>
      </c>
      <c r="L81" s="9">
        <f t="shared" si="8"/>
        <v>330000</v>
      </c>
      <c r="M81" s="9">
        <v>269146</v>
      </c>
      <c r="N81" s="24">
        <v>69.064999999999998</v>
      </c>
      <c r="O81" s="24">
        <v>30</v>
      </c>
      <c r="P81" s="9">
        <f t="shared" si="10"/>
        <v>4778.1075798161155</v>
      </c>
      <c r="Q81" s="29">
        <f t="shared" si="11"/>
        <v>0.10969025665326253</v>
      </c>
      <c r="R81" t="s">
        <v>258</v>
      </c>
      <c r="S81" t="s">
        <v>259</v>
      </c>
      <c r="T81" t="s">
        <v>30</v>
      </c>
      <c r="U81" s="3">
        <v>42657</v>
      </c>
      <c r="W81" s="4" t="s">
        <v>32</v>
      </c>
    </row>
    <row r="82" spans="1:23" s="39" customFormat="1" x14ac:dyDescent="0.25">
      <c r="A82" s="39" t="s">
        <v>256</v>
      </c>
      <c r="B82" s="39" t="s">
        <v>257</v>
      </c>
      <c r="C82" s="41" t="s">
        <v>272</v>
      </c>
      <c r="D82" s="42">
        <v>45079</v>
      </c>
      <c r="E82" s="43">
        <v>111000</v>
      </c>
      <c r="F82" s="39" t="s">
        <v>26</v>
      </c>
      <c r="G82" s="39" t="s">
        <v>279</v>
      </c>
      <c r="H82" s="43">
        <v>111000</v>
      </c>
      <c r="I82" s="43">
        <v>50800</v>
      </c>
      <c r="J82" s="44">
        <f t="shared" si="9"/>
        <v>45.765765765765764</v>
      </c>
      <c r="K82" s="43">
        <v>103166</v>
      </c>
      <c r="L82" s="43">
        <f t="shared" si="8"/>
        <v>111000</v>
      </c>
      <c r="M82" s="43">
        <v>103166</v>
      </c>
      <c r="N82" s="45">
        <v>30</v>
      </c>
      <c r="O82" s="45">
        <v>30</v>
      </c>
      <c r="P82" s="43">
        <f t="shared" si="10"/>
        <v>3700</v>
      </c>
      <c r="Q82" s="46">
        <f t="shared" si="11"/>
        <v>8.4940312213039479E-2</v>
      </c>
      <c r="R82" s="39" t="s">
        <v>260</v>
      </c>
      <c r="T82" s="39" t="s">
        <v>30</v>
      </c>
      <c r="U82" s="47">
        <v>42657</v>
      </c>
      <c r="W82" s="48" t="s">
        <v>32</v>
      </c>
    </row>
    <row r="83" spans="1:23" ht="16.5" thickBot="1" x14ac:dyDescent="0.3">
      <c r="A83" t="s">
        <v>261</v>
      </c>
      <c r="B83" t="s">
        <v>262</v>
      </c>
      <c r="C83" s="34" t="s">
        <v>272</v>
      </c>
      <c r="D83" s="19">
        <v>44704</v>
      </c>
      <c r="E83" s="9">
        <v>66000</v>
      </c>
      <c r="F83" t="s">
        <v>26</v>
      </c>
      <c r="G83" t="s">
        <v>64</v>
      </c>
      <c r="H83" s="9">
        <v>66000</v>
      </c>
      <c r="I83" s="9">
        <v>44100</v>
      </c>
      <c r="J83" s="14">
        <f t="shared" si="9"/>
        <v>66.818181818181827</v>
      </c>
      <c r="K83" s="9">
        <v>126252</v>
      </c>
      <c r="L83" s="9">
        <f t="shared" si="8"/>
        <v>66000</v>
      </c>
      <c r="M83" s="9">
        <v>126252</v>
      </c>
      <c r="N83" s="24">
        <v>20.309999999999999</v>
      </c>
      <c r="O83" s="24">
        <v>15.29</v>
      </c>
      <c r="P83" s="9">
        <f t="shared" si="10"/>
        <v>3249.6307237813885</v>
      </c>
      <c r="Q83" s="29">
        <f t="shared" si="11"/>
        <v>7.4601256285155848E-2</v>
      </c>
      <c r="R83" t="s">
        <v>263</v>
      </c>
      <c r="S83" t="s">
        <v>264</v>
      </c>
      <c r="U83" s="3">
        <v>45203</v>
      </c>
      <c r="W83" s="4" t="s">
        <v>32</v>
      </c>
    </row>
    <row r="84" spans="1:23" ht="16.5" thickTop="1" x14ac:dyDescent="0.25">
      <c r="A84" s="5"/>
      <c r="B84" s="5"/>
      <c r="C84" s="35"/>
      <c r="D84" s="20" t="s">
        <v>265</v>
      </c>
      <c r="E84" s="10">
        <f>+SUM(E2:E83)</f>
        <v>24668234</v>
      </c>
      <c r="F84" s="5"/>
      <c r="G84" s="5"/>
      <c r="H84" s="10">
        <f>+SUM(H2:H83)</f>
        <v>24668234</v>
      </c>
      <c r="I84" s="10">
        <f>+SUM(I2:I83)</f>
        <v>7233100</v>
      </c>
      <c r="J84" s="15"/>
      <c r="K84" s="10">
        <f>+SUM(K2:K83)</f>
        <v>20138842</v>
      </c>
      <c r="L84" s="10">
        <f>+SUM(L2:L83)</f>
        <v>24648426</v>
      </c>
      <c r="M84" s="10">
        <f>+SUM(M2:M83)</f>
        <v>20149024</v>
      </c>
      <c r="N84" s="25">
        <f>+SUM(N2:N83)</f>
        <v>4652.2130000000006</v>
      </c>
      <c r="O84" s="25">
        <f>+SUM(O2:O83)</f>
        <v>3960.5699999999997</v>
      </c>
      <c r="P84" s="10"/>
      <c r="Q84" s="30"/>
      <c r="R84" s="5"/>
      <c r="S84" s="5"/>
      <c r="T84" s="5"/>
      <c r="U84" s="5"/>
      <c r="V84" s="5"/>
      <c r="W84" s="5"/>
    </row>
    <row r="85" spans="1:23" x14ac:dyDescent="0.25">
      <c r="A85" s="6"/>
      <c r="B85" s="6"/>
      <c r="C85" s="36"/>
      <c r="D85" s="21"/>
      <c r="E85" s="11"/>
      <c r="F85" s="6"/>
      <c r="G85" s="6"/>
      <c r="H85" s="11"/>
      <c r="I85" s="11" t="s">
        <v>266</v>
      </c>
      <c r="J85" s="16">
        <f>I84/H84*100</f>
        <v>29.321515273448433</v>
      </c>
      <c r="K85" s="11"/>
      <c r="L85" s="11"/>
      <c r="M85" s="11" t="s">
        <v>267</v>
      </c>
      <c r="N85" s="26" t="s">
        <v>267</v>
      </c>
      <c r="O85" s="26"/>
      <c r="P85" s="11" t="s">
        <v>267</v>
      </c>
      <c r="Q85" s="31"/>
      <c r="R85" s="6"/>
      <c r="S85" s="6"/>
      <c r="T85" s="6"/>
      <c r="U85" s="6"/>
      <c r="V85" s="6"/>
      <c r="W85" s="6"/>
    </row>
    <row r="86" spans="1:23" x14ac:dyDescent="0.25">
      <c r="A86" s="7"/>
      <c r="B86" s="7"/>
      <c r="C86" s="37"/>
      <c r="D86" s="22"/>
      <c r="E86" s="12"/>
      <c r="F86" s="7"/>
      <c r="G86" s="7"/>
      <c r="H86" s="12"/>
      <c r="I86" s="12" t="s">
        <v>268</v>
      </c>
      <c r="J86" s="17" t="e">
        <f>STDEV(J2:J83)</f>
        <v>#DIV/0!</v>
      </c>
      <c r="K86" s="12"/>
      <c r="L86" s="12"/>
      <c r="M86" s="12" t="s">
        <v>269</v>
      </c>
      <c r="N86" s="27" t="s">
        <v>270</v>
      </c>
      <c r="O86" s="27">
        <f>L84/N84</f>
        <v>5298.215279480969</v>
      </c>
      <c r="P86" s="12" t="s">
        <v>271</v>
      </c>
      <c r="Q86" s="32">
        <f>L84/N84/43560</f>
        <v>0.1216302864894621</v>
      </c>
      <c r="R86" s="7"/>
      <c r="S86" s="7"/>
      <c r="T86" s="7"/>
      <c r="U86" s="7"/>
      <c r="V86" s="7"/>
      <c r="W86" s="7"/>
    </row>
  </sheetData>
  <conditionalFormatting sqref="A2:W83">
    <cfRule type="expression" dxfId="59" priority="1" stopIfTrue="1">
      <formula>MOD(ROW(),4)&gt;1</formula>
    </cfRule>
    <cfRule type="expression" dxfId="58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9"/>
  <sheetViews>
    <sheetView workbookViewId="0">
      <selection activeCell="A9" sqref="A9:B9"/>
    </sheetView>
  </sheetViews>
  <sheetFormatPr defaultRowHeight="15.75" x14ac:dyDescent="0.25"/>
  <cols>
    <col min="1" max="1" width="14.28515625" bestFit="1" customWidth="1"/>
    <col min="2" max="2" width="26.28515625" bestFit="1" customWidth="1"/>
    <col min="3" max="3" width="4.42578125" style="34" customWidth="1"/>
    <col min="4" max="4" width="9.28515625" style="19" bestFit="1" customWidth="1"/>
    <col min="5" max="5" width="11.85546875" style="9" bestFit="1" customWidth="1"/>
    <col min="6" max="6" width="5.5703125" bestFit="1" customWidth="1"/>
    <col min="7" max="7" width="48.5703125" customWidth="1"/>
    <col min="8" max="8" width="11.85546875" style="9" bestFit="1" customWidth="1"/>
    <col min="9" max="9" width="14.7109375" style="9" bestFit="1" customWidth="1"/>
    <col min="10" max="10" width="12.85546875" style="14" bestFit="1" customWidth="1"/>
    <col min="11" max="11" width="13.42578125" style="9" bestFit="1" customWidth="1"/>
    <col min="12" max="12" width="13.28515625" style="9" bestFit="1" customWidth="1"/>
    <col min="13" max="13" width="14.42578125" style="9" bestFit="1" customWidth="1"/>
    <col min="14" max="14" width="14.28515625" style="24" bestFit="1" customWidth="1"/>
    <col min="15" max="15" width="10.7109375" style="24" bestFit="1" customWidth="1"/>
    <col min="16" max="16" width="12" style="9" bestFit="1" customWidth="1"/>
    <col min="17" max="17" width="11.85546875" style="29" bestFit="1" customWidth="1"/>
    <col min="18" max="18" width="10.5703125" bestFit="1" customWidth="1"/>
    <col min="19" max="19" width="58.140625" bestFit="1" customWidth="1"/>
    <col min="20" max="20" width="22.140625" bestFit="1" customWidth="1"/>
    <col min="21" max="21" width="6.85546875" bestFit="1" customWidth="1"/>
    <col min="22" max="22" width="6.42578125" bestFit="1" customWidth="1"/>
    <col min="23" max="23" width="14.42578125" bestFit="1" customWidth="1"/>
    <col min="24" max="24" width="18.5703125" bestFit="1" customWidth="1"/>
    <col min="25" max="25" width="5.42578125" bestFit="1" customWidth="1"/>
  </cols>
  <sheetData>
    <row r="1" spans="1:44" x14ac:dyDescent="0.25">
      <c r="A1" s="1" t="s">
        <v>0</v>
      </c>
      <c r="B1" s="1" t="s">
        <v>1</v>
      </c>
      <c r="C1" s="33"/>
      <c r="D1" s="18" t="s">
        <v>2</v>
      </c>
      <c r="E1" s="8" t="s">
        <v>3</v>
      </c>
      <c r="F1" s="1" t="s">
        <v>4</v>
      </c>
      <c r="G1" s="1" t="s">
        <v>5</v>
      </c>
      <c r="H1" s="8" t="s">
        <v>6</v>
      </c>
      <c r="I1" s="8" t="s">
        <v>7</v>
      </c>
      <c r="J1" s="13" t="s">
        <v>8</v>
      </c>
      <c r="K1" s="8" t="s">
        <v>9</v>
      </c>
      <c r="L1" s="8" t="s">
        <v>10</v>
      </c>
      <c r="M1" s="8" t="s">
        <v>11</v>
      </c>
      <c r="N1" s="23" t="s">
        <v>12</v>
      </c>
      <c r="O1" s="23" t="s">
        <v>13</v>
      </c>
      <c r="P1" s="8" t="s">
        <v>14</v>
      </c>
      <c r="Q1" s="28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25">
      <c r="A2" t="s">
        <v>130</v>
      </c>
      <c r="B2" t="s">
        <v>131</v>
      </c>
      <c r="C2" s="34" t="s">
        <v>272</v>
      </c>
      <c r="D2" s="19">
        <v>44771</v>
      </c>
      <c r="E2" s="9">
        <v>174778</v>
      </c>
      <c r="F2" t="s">
        <v>72</v>
      </c>
      <c r="G2" t="s">
        <v>27</v>
      </c>
      <c r="H2" s="9">
        <v>174778</v>
      </c>
      <c r="I2" s="9">
        <v>39100</v>
      </c>
      <c r="J2" s="14">
        <f t="shared" ref="J2:J4" si="0">I2/H2*100</f>
        <v>22.371236654498851</v>
      </c>
      <c r="K2" s="9">
        <v>148996</v>
      </c>
      <c r="L2" s="9">
        <f t="shared" ref="L2:L4" si="1">H2-0</f>
        <v>174778</v>
      </c>
      <c r="M2" s="9">
        <v>148996</v>
      </c>
      <c r="N2" s="24">
        <v>27.434000000000001</v>
      </c>
      <c r="O2" s="24">
        <v>27.434000000000001</v>
      </c>
      <c r="P2" s="9">
        <f t="shared" ref="P2:P4" si="2">L2/N2</f>
        <v>6370.8536852081361</v>
      </c>
      <c r="Q2" s="29">
        <f t="shared" ref="Q2:Q4" si="3">L2/N2/43560</f>
        <v>0.14625467596896546</v>
      </c>
      <c r="R2" t="s">
        <v>132</v>
      </c>
      <c r="U2">
        <v>0</v>
      </c>
      <c r="V2">
        <v>0</v>
      </c>
      <c r="W2" s="3">
        <v>45044</v>
      </c>
      <c r="Y2" s="4" t="s">
        <v>32</v>
      </c>
    </row>
    <row r="3" spans="1:44" x14ac:dyDescent="0.25">
      <c r="A3" t="s">
        <v>133</v>
      </c>
      <c r="B3" t="s">
        <v>134</v>
      </c>
      <c r="C3" s="34" t="s">
        <v>272</v>
      </c>
      <c r="D3" s="19">
        <v>44995</v>
      </c>
      <c r="E3" s="9">
        <v>180240</v>
      </c>
      <c r="F3" t="s">
        <v>26</v>
      </c>
      <c r="G3" t="s">
        <v>27</v>
      </c>
      <c r="H3" s="9">
        <v>180240</v>
      </c>
      <c r="I3" s="9">
        <v>102100</v>
      </c>
      <c r="J3" s="14">
        <f t="shared" si="0"/>
        <v>56.646693297825124</v>
      </c>
      <c r="K3" s="9">
        <v>263146</v>
      </c>
      <c r="L3" s="9">
        <f t="shared" si="1"/>
        <v>180240</v>
      </c>
      <c r="M3" s="9">
        <v>263146</v>
      </c>
      <c r="N3" s="24">
        <v>45.57</v>
      </c>
      <c r="O3" s="24">
        <v>45.57</v>
      </c>
      <c r="P3" s="9">
        <f t="shared" si="2"/>
        <v>3955.2337063857799</v>
      </c>
      <c r="Q3" s="29">
        <f t="shared" si="3"/>
        <v>9.0799671863769055E-2</v>
      </c>
      <c r="R3" t="s">
        <v>135</v>
      </c>
      <c r="T3" t="s">
        <v>30</v>
      </c>
      <c r="U3">
        <v>1</v>
      </c>
      <c r="V3">
        <v>0</v>
      </c>
      <c r="W3" s="3">
        <v>45044</v>
      </c>
      <c r="Y3" s="4" t="s">
        <v>32</v>
      </c>
    </row>
    <row r="4" spans="1:44" ht="16.5" thickBot="1" x14ac:dyDescent="0.3">
      <c r="A4" t="s">
        <v>136</v>
      </c>
      <c r="B4" t="s">
        <v>134</v>
      </c>
      <c r="C4" s="34" t="s">
        <v>272</v>
      </c>
      <c r="D4" s="19">
        <v>45233</v>
      </c>
      <c r="E4" s="9">
        <v>553000</v>
      </c>
      <c r="F4" t="s">
        <v>26</v>
      </c>
      <c r="G4" t="s">
        <v>35</v>
      </c>
      <c r="H4" s="9">
        <v>553000</v>
      </c>
      <c r="I4" s="9">
        <v>0</v>
      </c>
      <c r="J4" s="14">
        <f t="shared" si="0"/>
        <v>0</v>
      </c>
      <c r="K4" s="9">
        <v>0</v>
      </c>
      <c r="L4" s="9">
        <f t="shared" si="1"/>
        <v>553000</v>
      </c>
      <c r="M4" s="9">
        <v>0</v>
      </c>
      <c r="N4" s="24">
        <v>79.819999999999993</v>
      </c>
      <c r="O4" s="24">
        <v>79.819999999999993</v>
      </c>
      <c r="P4" s="9">
        <f t="shared" si="2"/>
        <v>6928.088198446505</v>
      </c>
      <c r="Q4" s="29">
        <f t="shared" si="3"/>
        <v>0.15904702016635686</v>
      </c>
      <c r="R4" t="s">
        <v>137</v>
      </c>
      <c r="U4">
        <v>0</v>
      </c>
      <c r="V4">
        <v>0</v>
      </c>
      <c r="W4" s="3">
        <v>1</v>
      </c>
      <c r="Y4" s="4" t="s">
        <v>32</v>
      </c>
    </row>
    <row r="5" spans="1:44" ht="16.5" thickTop="1" x14ac:dyDescent="0.25">
      <c r="A5" s="5"/>
      <c r="B5" s="5"/>
      <c r="C5" s="35"/>
      <c r="D5" s="20" t="s">
        <v>265</v>
      </c>
      <c r="E5" s="10">
        <f>+SUM(E2:E4)</f>
        <v>908018</v>
      </c>
      <c r="F5" s="5"/>
      <c r="G5" s="5"/>
      <c r="H5" s="10">
        <f>+SUM(H2:H4)</f>
        <v>908018</v>
      </c>
      <c r="I5" s="10">
        <f>+SUM(I2:I4)</f>
        <v>141200</v>
      </c>
      <c r="J5" s="15"/>
      <c r="K5" s="10">
        <f>+SUM(K2:K4)</f>
        <v>412142</v>
      </c>
      <c r="L5" s="10">
        <f>+SUM(L2:L4)</f>
        <v>908018</v>
      </c>
      <c r="M5" s="10">
        <f>+SUM(M2:M4)</f>
        <v>412142</v>
      </c>
      <c r="N5" s="25">
        <f>+SUM(N2:N4)</f>
        <v>152.82400000000001</v>
      </c>
      <c r="O5" s="25">
        <f>+SUM(O2:O4)</f>
        <v>152.82400000000001</v>
      </c>
      <c r="P5" s="10">
        <f>L5/N5</f>
        <v>5941.5929435167245</v>
      </c>
      <c r="Q5" s="30"/>
      <c r="R5" s="5"/>
      <c r="S5" s="5"/>
      <c r="T5" s="5"/>
      <c r="U5" s="5"/>
      <c r="V5" s="5"/>
      <c r="W5" s="5"/>
      <c r="X5" s="5"/>
      <c r="Y5" s="5"/>
    </row>
    <row r="6" spans="1:44" x14ac:dyDescent="0.25">
      <c r="A6" s="6"/>
      <c r="B6" s="6"/>
      <c r="C6" s="36"/>
      <c r="D6" s="21"/>
      <c r="E6" s="11"/>
      <c r="F6" s="6"/>
      <c r="G6" s="6"/>
      <c r="H6" s="11"/>
      <c r="I6" s="11" t="s">
        <v>266</v>
      </c>
      <c r="J6" s="16">
        <f>I5/H5*100</f>
        <v>15.550352526051245</v>
      </c>
      <c r="K6" s="11"/>
      <c r="L6" s="11"/>
      <c r="M6" s="11" t="s">
        <v>267</v>
      </c>
      <c r="N6" s="26" t="s">
        <v>267</v>
      </c>
      <c r="O6" s="26"/>
      <c r="P6" s="11" t="s">
        <v>267</v>
      </c>
      <c r="Q6" s="31"/>
      <c r="R6" s="6"/>
      <c r="S6" s="6"/>
      <c r="T6" s="6"/>
      <c r="U6" s="6"/>
      <c r="V6" s="6"/>
      <c r="W6" s="6"/>
      <c r="X6" s="6"/>
      <c r="Y6" s="6"/>
    </row>
    <row r="7" spans="1:44" x14ac:dyDescent="0.25">
      <c r="A7" s="7"/>
      <c r="B7" s="7"/>
      <c r="C7" s="37"/>
      <c r="D7" s="22"/>
      <c r="E7" s="12"/>
      <c r="F7" s="7"/>
      <c r="G7" s="7"/>
      <c r="H7" s="12"/>
      <c r="I7" s="12" t="s">
        <v>268</v>
      </c>
      <c r="J7" s="17">
        <f>STDEV(J2:J4)</f>
        <v>28.531056234502305</v>
      </c>
      <c r="K7" s="12"/>
      <c r="L7" s="12"/>
      <c r="M7" s="12" t="s">
        <v>269</v>
      </c>
      <c r="N7" s="27" t="s">
        <v>270</v>
      </c>
      <c r="O7" s="27">
        <f>L5/N5</f>
        <v>5941.5929435167245</v>
      </c>
      <c r="P7" s="12" t="s">
        <v>271</v>
      </c>
      <c r="Q7" s="32">
        <f>L5/N5/43560</f>
        <v>0.13640020531489266</v>
      </c>
      <c r="R7" s="7"/>
      <c r="S7" s="7"/>
      <c r="T7" s="7"/>
      <c r="U7" s="7"/>
      <c r="V7" s="7"/>
      <c r="W7" s="7"/>
      <c r="X7" s="7"/>
      <c r="Y7" s="7"/>
    </row>
    <row r="9" spans="1:44" x14ac:dyDescent="0.25">
      <c r="A9" s="52" t="s">
        <v>316</v>
      </c>
      <c r="B9" s="52" t="s">
        <v>313</v>
      </c>
    </row>
  </sheetData>
  <conditionalFormatting sqref="A2:Y4">
    <cfRule type="expression" dxfId="33" priority="1" stopIfTrue="1">
      <formula>MOD(ROW(),4)&gt;1</formula>
    </cfRule>
    <cfRule type="expression" dxfId="32" priority="2" stopIfTrue="1">
      <formula>MOD(ROW(),4)&lt;2</formula>
    </cfRule>
  </conditionalFormatting>
  <pageMargins left="0.7" right="0.7" top="0.75" bottom="0.75" header="0.3" footer="0.3"/>
  <pageSetup paperSize="5" scale="4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7"/>
  <sheetViews>
    <sheetView workbookViewId="0">
      <selection activeCell="A7" sqref="A7"/>
    </sheetView>
  </sheetViews>
  <sheetFormatPr defaultRowHeight="15.75" x14ac:dyDescent="0.25"/>
  <cols>
    <col min="1" max="1" width="14.28515625" bestFit="1" customWidth="1"/>
    <col min="2" max="2" width="26.28515625" bestFit="1" customWidth="1"/>
    <col min="3" max="3" width="4.42578125" style="34" customWidth="1"/>
    <col min="4" max="4" width="9.28515625" style="19" bestFit="1" customWidth="1"/>
    <col min="5" max="5" width="11.85546875" style="9" bestFit="1" customWidth="1"/>
    <col min="6" max="6" width="5.5703125" bestFit="1" customWidth="1"/>
    <col min="7" max="7" width="48.5703125" customWidth="1"/>
    <col min="8" max="8" width="11.85546875" style="9" bestFit="1" customWidth="1"/>
    <col min="9" max="9" width="14.7109375" style="9" bestFit="1" customWidth="1"/>
    <col min="10" max="10" width="12.85546875" style="14" bestFit="1" customWidth="1"/>
    <col min="11" max="11" width="13.42578125" style="9" bestFit="1" customWidth="1"/>
    <col min="12" max="12" width="13.28515625" style="9" bestFit="1" customWidth="1"/>
    <col min="13" max="13" width="14.42578125" style="9" bestFit="1" customWidth="1"/>
    <col min="14" max="14" width="14.28515625" style="24" bestFit="1" customWidth="1"/>
    <col min="15" max="15" width="10.7109375" style="24" bestFit="1" customWidth="1"/>
    <col min="16" max="16" width="12" style="9" bestFit="1" customWidth="1"/>
    <col min="17" max="17" width="11.85546875" style="29" bestFit="1" customWidth="1"/>
    <col min="18" max="18" width="10.5703125" bestFit="1" customWidth="1"/>
    <col min="19" max="19" width="58.140625" bestFit="1" customWidth="1"/>
    <col min="20" max="20" width="22.140625" bestFit="1" customWidth="1"/>
    <col min="21" max="21" width="6.85546875" bestFit="1" customWidth="1"/>
    <col min="22" max="22" width="6.42578125" bestFit="1" customWidth="1"/>
    <col min="23" max="23" width="14.42578125" bestFit="1" customWidth="1"/>
    <col min="24" max="24" width="18.5703125" bestFit="1" customWidth="1"/>
    <col min="25" max="25" width="5.42578125" bestFit="1" customWidth="1"/>
  </cols>
  <sheetData>
    <row r="1" spans="1:44" x14ac:dyDescent="0.25">
      <c r="A1" s="1" t="s">
        <v>0</v>
      </c>
      <c r="B1" s="1" t="s">
        <v>1</v>
      </c>
      <c r="C1" s="33"/>
      <c r="D1" s="18" t="s">
        <v>2</v>
      </c>
      <c r="E1" s="8" t="s">
        <v>3</v>
      </c>
      <c r="F1" s="1" t="s">
        <v>4</v>
      </c>
      <c r="G1" s="1" t="s">
        <v>5</v>
      </c>
      <c r="H1" s="8" t="s">
        <v>6</v>
      </c>
      <c r="I1" s="8" t="s">
        <v>7</v>
      </c>
      <c r="J1" s="13" t="s">
        <v>8</v>
      </c>
      <c r="K1" s="8" t="s">
        <v>9</v>
      </c>
      <c r="L1" s="8" t="s">
        <v>10</v>
      </c>
      <c r="M1" s="8" t="s">
        <v>11</v>
      </c>
      <c r="N1" s="23" t="s">
        <v>12</v>
      </c>
      <c r="O1" s="23" t="s">
        <v>13</v>
      </c>
      <c r="P1" s="8" t="s">
        <v>14</v>
      </c>
      <c r="Q1" s="28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6.5" thickBot="1" x14ac:dyDescent="0.3">
      <c r="A2" t="s">
        <v>138</v>
      </c>
      <c r="B2" t="s">
        <v>139</v>
      </c>
      <c r="D2" s="19">
        <v>45001</v>
      </c>
      <c r="E2" s="9">
        <v>0</v>
      </c>
      <c r="F2" t="s">
        <v>72</v>
      </c>
      <c r="G2" t="s">
        <v>291</v>
      </c>
      <c r="H2" s="9">
        <v>0</v>
      </c>
      <c r="I2" s="9">
        <v>0</v>
      </c>
      <c r="J2" s="14" t="e">
        <f t="shared" ref="J2" si="0">I2/H2*100</f>
        <v>#DIV/0!</v>
      </c>
      <c r="K2" s="9">
        <v>0</v>
      </c>
      <c r="L2" s="9">
        <f t="shared" ref="L2" si="1">H2-0</f>
        <v>0</v>
      </c>
      <c r="M2" s="9">
        <v>0</v>
      </c>
      <c r="N2" s="24">
        <v>73.61</v>
      </c>
      <c r="O2" s="24">
        <v>73.61</v>
      </c>
      <c r="P2" s="9">
        <f t="shared" ref="P2" si="2">L2/N2</f>
        <v>0</v>
      </c>
      <c r="Q2" s="29">
        <f t="shared" ref="Q2" si="3">L2/N2/43560</f>
        <v>0</v>
      </c>
      <c r="R2" t="s">
        <v>141</v>
      </c>
      <c r="U2">
        <v>0</v>
      </c>
      <c r="V2">
        <v>0</v>
      </c>
      <c r="W2" s="3">
        <v>1</v>
      </c>
      <c r="Y2" s="4" t="s">
        <v>28</v>
      </c>
    </row>
    <row r="3" spans="1:44" ht="16.5" thickTop="1" x14ac:dyDescent="0.25">
      <c r="A3" s="5"/>
      <c r="B3" s="5"/>
      <c r="C3" s="35"/>
      <c r="D3" s="20" t="s">
        <v>265</v>
      </c>
      <c r="E3" s="10">
        <f>+SUM(E2:E2)</f>
        <v>0</v>
      </c>
      <c r="F3" s="5"/>
      <c r="G3" s="5"/>
      <c r="H3" s="10">
        <f>+SUM(H2:H2)</f>
        <v>0</v>
      </c>
      <c r="I3" s="10">
        <f>+SUM(I2:I2)</f>
        <v>0</v>
      </c>
      <c r="J3" s="15"/>
      <c r="K3" s="10">
        <f>+SUM(K2:K2)</f>
        <v>0</v>
      </c>
      <c r="L3" s="10">
        <f>+SUM(L2:L2)</f>
        <v>0</v>
      </c>
      <c r="M3" s="10">
        <f>+SUM(M2:M2)</f>
        <v>0</v>
      </c>
      <c r="N3" s="25">
        <f>+SUM(N2:N2)</f>
        <v>73.61</v>
      </c>
      <c r="O3" s="25">
        <f>+SUM(O2:O2)</f>
        <v>73.61</v>
      </c>
      <c r="P3" s="10"/>
      <c r="Q3" s="30"/>
      <c r="R3" s="5"/>
      <c r="S3" s="5"/>
      <c r="T3" s="5"/>
      <c r="U3" s="5"/>
      <c r="V3" s="5"/>
      <c r="W3" s="5"/>
      <c r="X3" s="5"/>
      <c r="Y3" s="5"/>
    </row>
    <row r="4" spans="1:44" x14ac:dyDescent="0.25">
      <c r="A4" s="6"/>
      <c r="B4" s="6"/>
      <c r="C4" s="36"/>
      <c r="D4" s="21"/>
      <c r="E4" s="11"/>
      <c r="F4" s="6"/>
      <c r="G4" s="6"/>
      <c r="H4" s="11"/>
      <c r="I4" s="11" t="s">
        <v>266</v>
      </c>
      <c r="J4" s="16" t="e">
        <f>I3/H3*100</f>
        <v>#DIV/0!</v>
      </c>
      <c r="K4" s="11"/>
      <c r="L4" s="11"/>
      <c r="M4" s="11" t="s">
        <v>267</v>
      </c>
      <c r="N4" s="26" t="s">
        <v>267</v>
      </c>
      <c r="O4" s="26"/>
      <c r="P4" s="11" t="s">
        <v>267</v>
      </c>
      <c r="Q4" s="31"/>
      <c r="R4" s="6"/>
      <c r="S4" s="6"/>
      <c r="T4" s="6"/>
      <c r="U4" s="6"/>
      <c r="V4" s="6"/>
      <c r="W4" s="6"/>
      <c r="X4" s="6"/>
      <c r="Y4" s="6"/>
    </row>
    <row r="5" spans="1:44" x14ac:dyDescent="0.25">
      <c r="A5" s="7"/>
      <c r="B5" s="7"/>
      <c r="C5" s="37"/>
      <c r="D5" s="22"/>
      <c r="E5" s="12"/>
      <c r="F5" s="7"/>
      <c r="G5" s="7"/>
      <c r="H5" s="12"/>
      <c r="I5" s="12" t="s">
        <v>268</v>
      </c>
      <c r="J5" s="17" t="e">
        <f>STDEV(J2:J2)</f>
        <v>#DIV/0!</v>
      </c>
      <c r="K5" s="12"/>
      <c r="L5" s="12"/>
      <c r="M5" s="12" t="s">
        <v>269</v>
      </c>
      <c r="N5" s="27" t="s">
        <v>270</v>
      </c>
      <c r="O5" s="27">
        <f>L3/N3</f>
        <v>0</v>
      </c>
      <c r="P5" s="12" t="s">
        <v>271</v>
      </c>
      <c r="Q5" s="32">
        <f>L3/N3/43560</f>
        <v>0</v>
      </c>
      <c r="R5" s="7"/>
      <c r="S5" s="7"/>
      <c r="T5" s="7"/>
      <c r="U5" s="7"/>
      <c r="V5" s="7"/>
      <c r="W5" s="7"/>
      <c r="X5" s="7"/>
      <c r="Y5" s="7"/>
    </row>
    <row r="7" spans="1:44" x14ac:dyDescent="0.25">
      <c r="A7" s="52" t="s">
        <v>317</v>
      </c>
    </row>
  </sheetData>
  <conditionalFormatting sqref="A2:Y2">
    <cfRule type="expression" dxfId="31" priority="1" stopIfTrue="1">
      <formula>MOD(ROW(),4)&gt;1</formula>
    </cfRule>
    <cfRule type="expression" dxfId="30" priority="2" stopIfTrue="1">
      <formula>MOD(ROW(),4)&lt;2</formula>
    </cfRule>
  </conditionalFormatting>
  <pageMargins left="0.7" right="0.7" top="0.75" bottom="0.75" header="0.3" footer="0.3"/>
  <pageSetup paperSize="5" scale="4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5"/>
  <sheetViews>
    <sheetView workbookViewId="0">
      <selection activeCell="A18" sqref="A18"/>
    </sheetView>
  </sheetViews>
  <sheetFormatPr defaultRowHeight="15.75" x14ac:dyDescent="0.25"/>
  <cols>
    <col min="1" max="1" width="14.140625" bestFit="1" customWidth="1"/>
    <col min="2" max="2" width="17.42578125" bestFit="1" customWidth="1"/>
    <col min="3" max="3" width="2.140625" style="34" bestFit="1" customWidth="1"/>
    <col min="4" max="4" width="8.7109375" style="19" bestFit="1" customWidth="1"/>
    <col min="5" max="5" width="10.7109375" style="9" bestFit="1" customWidth="1"/>
    <col min="6" max="6" width="5.28515625" bestFit="1" customWidth="1"/>
    <col min="7" max="7" width="16.140625" bestFit="1" customWidth="1"/>
    <col min="8" max="8" width="10.7109375" style="9" bestFit="1" customWidth="1"/>
    <col min="9" max="9" width="14" style="9" bestFit="1" customWidth="1"/>
    <col min="10" max="10" width="12.28515625" style="14" bestFit="1" customWidth="1"/>
    <col min="11" max="11" width="12.7109375" style="9" bestFit="1" customWidth="1"/>
    <col min="12" max="12" width="12.5703125" style="9" bestFit="1" customWidth="1"/>
    <col min="13" max="13" width="13.85546875" style="9" bestFit="1" customWidth="1"/>
    <col min="14" max="14" width="13.5703125" style="24" bestFit="1" customWidth="1"/>
    <col min="15" max="15" width="10.28515625" style="24" bestFit="1" customWidth="1"/>
    <col min="16" max="16" width="11.28515625" style="9" bestFit="1" customWidth="1"/>
    <col min="17" max="17" width="11.28515625" style="29" bestFit="1" customWidth="1"/>
    <col min="18" max="18" width="12.7109375" bestFit="1" customWidth="1"/>
    <col min="19" max="19" width="13.7109375" bestFit="1" customWidth="1"/>
    <col min="20" max="20" width="5.140625" bestFit="1" customWidth="1"/>
  </cols>
  <sheetData>
    <row r="1" spans="1:39" x14ac:dyDescent="0.25">
      <c r="A1" s="1" t="s">
        <v>0</v>
      </c>
      <c r="B1" s="1" t="s">
        <v>1</v>
      </c>
      <c r="C1" s="33"/>
      <c r="D1" s="18" t="s">
        <v>2</v>
      </c>
      <c r="E1" s="8" t="s">
        <v>3</v>
      </c>
      <c r="F1" s="1" t="s">
        <v>4</v>
      </c>
      <c r="G1" s="1" t="s">
        <v>5</v>
      </c>
      <c r="H1" s="8" t="s">
        <v>6</v>
      </c>
      <c r="I1" s="8" t="s">
        <v>7</v>
      </c>
      <c r="J1" s="13" t="s">
        <v>8</v>
      </c>
      <c r="K1" s="8" t="s">
        <v>9</v>
      </c>
      <c r="L1" s="8" t="s">
        <v>10</v>
      </c>
      <c r="M1" s="8" t="s">
        <v>11</v>
      </c>
      <c r="N1" s="23" t="s">
        <v>12</v>
      </c>
      <c r="O1" s="23" t="s">
        <v>13</v>
      </c>
      <c r="P1" s="8" t="s">
        <v>14</v>
      </c>
      <c r="Q1" s="28" t="s">
        <v>15</v>
      </c>
      <c r="R1" s="1" t="s">
        <v>18</v>
      </c>
      <c r="S1" s="1" t="s">
        <v>21</v>
      </c>
      <c r="T1" s="1" t="s">
        <v>23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25">
      <c r="A2" t="s">
        <v>142</v>
      </c>
      <c r="B2" t="s">
        <v>143</v>
      </c>
      <c r="C2" s="34" t="s">
        <v>272</v>
      </c>
      <c r="D2" s="19">
        <v>45176</v>
      </c>
      <c r="E2" s="9">
        <v>300000</v>
      </c>
      <c r="F2" t="s">
        <v>72</v>
      </c>
      <c r="G2" t="s">
        <v>27</v>
      </c>
      <c r="H2" s="9">
        <v>300000</v>
      </c>
      <c r="I2" s="9">
        <v>61400</v>
      </c>
      <c r="J2" s="14">
        <f t="shared" ref="J2:J7" si="0">I2/H2*100</f>
        <v>20.466666666666665</v>
      </c>
      <c r="K2" s="9">
        <v>190497</v>
      </c>
      <c r="L2" s="9">
        <f t="shared" ref="L2:L7" si="1">H2-0</f>
        <v>300000</v>
      </c>
      <c r="M2" s="9">
        <v>190497</v>
      </c>
      <c r="N2" s="24">
        <v>40</v>
      </c>
      <c r="O2" s="24">
        <v>40</v>
      </c>
      <c r="P2" s="9">
        <f t="shared" ref="P2:P7" si="2">L2/N2</f>
        <v>7500</v>
      </c>
      <c r="Q2" s="29">
        <f t="shared" ref="Q2:Q7" si="3">L2/N2/43560</f>
        <v>0.17217630853994489</v>
      </c>
      <c r="R2" t="s">
        <v>30</v>
      </c>
      <c r="S2" s="3">
        <v>45447</v>
      </c>
      <c r="T2" s="4" t="s">
        <v>32</v>
      </c>
    </row>
    <row r="3" spans="1:39" x14ac:dyDescent="0.25">
      <c r="A3" t="s">
        <v>145</v>
      </c>
      <c r="B3" t="s">
        <v>146</v>
      </c>
      <c r="C3" s="34" t="s">
        <v>272</v>
      </c>
      <c r="D3" s="19">
        <v>45366</v>
      </c>
      <c r="E3" s="9">
        <v>47400</v>
      </c>
      <c r="F3" t="s">
        <v>26</v>
      </c>
      <c r="G3" t="s">
        <v>27</v>
      </c>
      <c r="H3" s="9">
        <v>47400</v>
      </c>
      <c r="I3" s="9">
        <v>15400</v>
      </c>
      <c r="J3" s="14">
        <f t="shared" si="0"/>
        <v>32.489451476793249</v>
      </c>
      <c r="K3" s="9">
        <v>32000</v>
      </c>
      <c r="L3" s="9">
        <f t="shared" si="1"/>
        <v>47400</v>
      </c>
      <c r="M3" s="9">
        <v>32000</v>
      </c>
      <c r="N3" s="24">
        <v>5</v>
      </c>
      <c r="O3" s="24">
        <v>5</v>
      </c>
      <c r="P3" s="9">
        <f t="shared" si="2"/>
        <v>9480</v>
      </c>
      <c r="Q3" s="29">
        <f t="shared" si="3"/>
        <v>0.21763085399449036</v>
      </c>
      <c r="S3" s="3">
        <v>45447</v>
      </c>
      <c r="T3" s="4" t="s">
        <v>32</v>
      </c>
    </row>
    <row r="4" spans="1:39" x14ac:dyDescent="0.25">
      <c r="A4" t="s">
        <v>148</v>
      </c>
      <c r="B4" t="s">
        <v>149</v>
      </c>
      <c r="C4" s="34" t="s">
        <v>272</v>
      </c>
      <c r="D4" s="19">
        <v>45280</v>
      </c>
      <c r="E4" s="9">
        <v>300000</v>
      </c>
      <c r="F4" t="s">
        <v>26</v>
      </c>
      <c r="G4" t="s">
        <v>27</v>
      </c>
      <c r="H4" s="9">
        <v>300000</v>
      </c>
      <c r="I4" s="9">
        <v>90300</v>
      </c>
      <c r="J4" s="14">
        <f t="shared" si="0"/>
        <v>30.099999999999998</v>
      </c>
      <c r="K4" s="9">
        <v>286676</v>
      </c>
      <c r="L4" s="9">
        <f t="shared" si="1"/>
        <v>300000</v>
      </c>
      <c r="M4" s="9">
        <v>286676</v>
      </c>
      <c r="N4" s="24">
        <v>60</v>
      </c>
      <c r="O4" s="24">
        <v>60</v>
      </c>
      <c r="P4" s="9">
        <f t="shared" si="2"/>
        <v>5000</v>
      </c>
      <c r="Q4" s="29">
        <f t="shared" si="3"/>
        <v>0.1147842056932966</v>
      </c>
      <c r="R4" t="s">
        <v>30</v>
      </c>
      <c r="S4" s="3">
        <v>44738</v>
      </c>
      <c r="T4" s="4" t="s">
        <v>32</v>
      </c>
    </row>
    <row r="5" spans="1:39" x14ac:dyDescent="0.25">
      <c r="A5" t="s">
        <v>151</v>
      </c>
      <c r="B5" t="s">
        <v>152</v>
      </c>
      <c r="C5" s="34" t="s">
        <v>272</v>
      </c>
      <c r="D5" s="19">
        <v>45071</v>
      </c>
      <c r="E5" s="9">
        <v>409000</v>
      </c>
      <c r="F5" t="s">
        <v>26</v>
      </c>
      <c r="G5" s="40" t="s">
        <v>35</v>
      </c>
      <c r="H5" s="9">
        <v>409000</v>
      </c>
      <c r="I5" s="9">
        <v>0</v>
      </c>
      <c r="J5" s="14">
        <f t="shared" si="0"/>
        <v>0</v>
      </c>
      <c r="K5" s="9">
        <v>0</v>
      </c>
      <c r="L5" s="9">
        <f t="shared" si="1"/>
        <v>409000</v>
      </c>
      <c r="M5" s="9">
        <v>0</v>
      </c>
      <c r="N5" s="24">
        <v>64.5</v>
      </c>
      <c r="O5" s="24">
        <v>64.593000000000004</v>
      </c>
      <c r="P5" s="9">
        <f t="shared" si="2"/>
        <v>6341.0852713178292</v>
      </c>
      <c r="Q5" s="29">
        <f t="shared" si="3"/>
        <v>0.14557128722033585</v>
      </c>
      <c r="S5" s="3">
        <v>45447</v>
      </c>
      <c r="T5" s="4" t="s">
        <v>28</v>
      </c>
    </row>
    <row r="6" spans="1:39" x14ac:dyDescent="0.25">
      <c r="A6" t="s">
        <v>154</v>
      </c>
      <c r="B6" t="s">
        <v>155</v>
      </c>
      <c r="C6" s="34" t="s">
        <v>272</v>
      </c>
      <c r="D6" s="19">
        <v>44881</v>
      </c>
      <c r="E6" s="9">
        <v>215000</v>
      </c>
      <c r="F6" t="s">
        <v>72</v>
      </c>
      <c r="G6" t="s">
        <v>27</v>
      </c>
      <c r="H6" s="9">
        <v>215000</v>
      </c>
      <c r="I6" s="9">
        <v>62100</v>
      </c>
      <c r="J6" s="14">
        <f t="shared" si="0"/>
        <v>28.88372093023256</v>
      </c>
      <c r="K6" s="9">
        <v>195957</v>
      </c>
      <c r="L6" s="9">
        <f t="shared" si="1"/>
        <v>215000</v>
      </c>
      <c r="M6" s="9">
        <v>195957</v>
      </c>
      <c r="N6" s="24">
        <v>40.003</v>
      </c>
      <c r="O6" s="24">
        <v>40</v>
      </c>
      <c r="P6" s="9">
        <f t="shared" si="2"/>
        <v>5374.5969052321079</v>
      </c>
      <c r="Q6" s="29">
        <f t="shared" si="3"/>
        <v>0.12338376733774352</v>
      </c>
      <c r="R6" t="s">
        <v>30</v>
      </c>
      <c r="S6" s="3">
        <v>45182</v>
      </c>
      <c r="T6" s="4" t="s">
        <v>32</v>
      </c>
    </row>
    <row r="7" spans="1:39" ht="16.5" thickBot="1" x14ac:dyDescent="0.3">
      <c r="A7" t="s">
        <v>157</v>
      </c>
      <c r="B7" t="s">
        <v>158</v>
      </c>
      <c r="C7" s="34" t="s">
        <v>272</v>
      </c>
      <c r="D7" s="19">
        <v>44914</v>
      </c>
      <c r="E7" s="9">
        <v>45000</v>
      </c>
      <c r="F7" t="s">
        <v>26</v>
      </c>
      <c r="G7" t="s">
        <v>27</v>
      </c>
      <c r="H7" s="9">
        <v>45000</v>
      </c>
      <c r="I7" s="9">
        <v>17300</v>
      </c>
      <c r="J7" s="14">
        <f t="shared" si="0"/>
        <v>38.444444444444443</v>
      </c>
      <c r="K7" s="9">
        <v>51719</v>
      </c>
      <c r="L7" s="9">
        <f t="shared" si="1"/>
        <v>45000</v>
      </c>
      <c r="M7" s="9">
        <v>51719</v>
      </c>
      <c r="N7" s="24">
        <v>10.196</v>
      </c>
      <c r="O7" s="24">
        <v>10.196</v>
      </c>
      <c r="P7" s="9">
        <f t="shared" si="2"/>
        <v>4413.4954884268345</v>
      </c>
      <c r="Q7" s="29">
        <f t="shared" si="3"/>
        <v>0.10131991479400447</v>
      </c>
      <c r="S7" s="3">
        <v>45049</v>
      </c>
      <c r="T7" s="4" t="s">
        <v>32</v>
      </c>
    </row>
    <row r="8" spans="1:39" ht="16.5" thickTop="1" x14ac:dyDescent="0.25">
      <c r="A8" s="5"/>
      <c r="B8" s="5"/>
      <c r="C8" s="35"/>
      <c r="D8" s="20" t="s">
        <v>265</v>
      </c>
      <c r="E8" s="10">
        <f>+SUM(E2:E7)</f>
        <v>1316400</v>
      </c>
      <c r="F8" s="5"/>
      <c r="G8" s="5"/>
      <c r="H8" s="10">
        <f>+SUM(H2:H7)</f>
        <v>1316400</v>
      </c>
      <c r="I8" s="10">
        <f>+SUM(I2:I7)</f>
        <v>246500</v>
      </c>
      <c r="J8" s="15"/>
      <c r="K8" s="10">
        <f>+SUM(K2:K7)</f>
        <v>756849</v>
      </c>
      <c r="L8" s="10">
        <f>+SUM(L2:L7)</f>
        <v>1316400</v>
      </c>
      <c r="M8" s="10">
        <f>+SUM(M2:M7)</f>
        <v>756849</v>
      </c>
      <c r="N8" s="25">
        <f>+SUM(N2:N7)</f>
        <v>219.69899999999998</v>
      </c>
      <c r="O8" s="25">
        <f>+SUM(O2:O7)</f>
        <v>219.78900000000002</v>
      </c>
      <c r="P8" s="10">
        <f>L8/N8</f>
        <v>5991.8342823590465</v>
      </c>
      <c r="Q8" s="30"/>
      <c r="R8" s="5"/>
      <c r="S8" s="5"/>
      <c r="T8" s="5"/>
    </row>
    <row r="9" spans="1:39" x14ac:dyDescent="0.25">
      <c r="A9" s="6"/>
      <c r="B9" s="6"/>
      <c r="C9" s="36"/>
      <c r="D9" s="21"/>
      <c r="E9" s="11"/>
      <c r="F9" s="6"/>
      <c r="G9" s="6"/>
      <c r="H9" s="11"/>
      <c r="I9" s="11" t="s">
        <v>266</v>
      </c>
      <c r="J9" s="16">
        <f>I8/H8*100</f>
        <v>18.725311455484654</v>
      </c>
      <c r="K9" s="11"/>
      <c r="L9" s="11"/>
      <c r="M9" s="11" t="s">
        <v>267</v>
      </c>
      <c r="N9" s="26" t="s">
        <v>267</v>
      </c>
      <c r="O9" s="26"/>
      <c r="P9" s="11" t="s">
        <v>267</v>
      </c>
      <c r="Q9" s="31"/>
      <c r="R9" s="6"/>
      <c r="S9" s="6"/>
      <c r="T9" s="6"/>
    </row>
    <row r="10" spans="1:39" x14ac:dyDescent="0.25">
      <c r="A10" s="7"/>
      <c r="B10" s="7"/>
      <c r="C10" s="37"/>
      <c r="D10" s="22"/>
      <c r="E10" s="12"/>
      <c r="F10" s="7"/>
      <c r="G10" s="7"/>
      <c r="H10" s="12"/>
      <c r="I10" s="12" t="s">
        <v>268</v>
      </c>
      <c r="J10" s="17">
        <f>STDEV(J2:J7)</f>
        <v>13.590178489735248</v>
      </c>
      <c r="K10" s="12"/>
      <c r="L10" s="12"/>
      <c r="M10" s="12" t="s">
        <v>269</v>
      </c>
      <c r="N10" s="27" t="s">
        <v>270</v>
      </c>
      <c r="O10" s="27">
        <f>L8/N8</f>
        <v>5991.8342823590465</v>
      </c>
      <c r="P10" s="12" t="s">
        <v>271</v>
      </c>
      <c r="Q10" s="32">
        <f>L8/N8/43560</f>
        <v>0.13755358774928941</v>
      </c>
      <c r="R10" s="7"/>
      <c r="S10" s="7"/>
      <c r="T10" s="7"/>
    </row>
    <row r="12" spans="1:39" x14ac:dyDescent="0.25">
      <c r="A12" s="52" t="s">
        <v>319</v>
      </c>
      <c r="B12" s="52" t="s">
        <v>313</v>
      </c>
    </row>
    <row r="13" spans="1:39" x14ac:dyDescent="0.25">
      <c r="A13" t="s">
        <v>318</v>
      </c>
    </row>
    <row r="14" spans="1:39" x14ac:dyDescent="0.25">
      <c r="A14" t="s">
        <v>309</v>
      </c>
    </row>
    <row r="15" spans="1:39" x14ac:dyDescent="0.25">
      <c r="A15" t="s">
        <v>160</v>
      </c>
      <c r="B15" t="s">
        <v>52</v>
      </c>
      <c r="C15" s="34" t="s">
        <v>272</v>
      </c>
      <c r="D15" s="19">
        <v>44666</v>
      </c>
      <c r="E15" s="9">
        <v>215000</v>
      </c>
      <c r="F15" t="s">
        <v>26</v>
      </c>
      <c r="G15" t="s">
        <v>27</v>
      </c>
      <c r="H15" s="9">
        <v>215000</v>
      </c>
      <c r="I15" s="9">
        <v>27900</v>
      </c>
      <c r="J15" s="14">
        <f t="shared" ref="J15" si="4">I15/H15*100</f>
        <v>12.976744186046513</v>
      </c>
      <c r="K15" s="9">
        <v>95212</v>
      </c>
      <c r="L15" s="9">
        <f t="shared" ref="L15" si="5">H15-0</f>
        <v>215000</v>
      </c>
      <c r="M15" s="9">
        <v>95212</v>
      </c>
      <c r="N15" s="24">
        <v>19.443999999999999</v>
      </c>
      <c r="O15" s="24">
        <v>19.440000000000001</v>
      </c>
      <c r="P15" s="9">
        <f t="shared" ref="P15" si="6">L15/N15</f>
        <v>11057.39559761366</v>
      </c>
      <c r="Q15" s="29">
        <f t="shared" ref="Q15" si="7">L15/N15/43560</f>
        <v>0.25384287414172774</v>
      </c>
      <c r="S15" s="3">
        <v>45049</v>
      </c>
      <c r="T15" s="4" t="s">
        <v>32</v>
      </c>
    </row>
  </sheetData>
  <conditionalFormatting sqref="A2:T7">
    <cfRule type="expression" dxfId="29" priority="3" stopIfTrue="1">
      <formula>MOD(ROW(),4)&gt;1</formula>
    </cfRule>
    <cfRule type="expression" dxfId="28" priority="4" stopIfTrue="1">
      <formula>MOD(ROW(),4)&lt;2</formula>
    </cfRule>
  </conditionalFormatting>
  <conditionalFormatting sqref="A15:T15">
    <cfRule type="expression" dxfId="27" priority="1" stopIfTrue="1">
      <formula>MOD(ROW(),4)&gt;1</formula>
    </cfRule>
    <cfRule type="expression" dxfId="26" priority="2" stopIfTrue="1">
      <formula>MOD(ROW(),4)&lt;2</formula>
    </cfRule>
  </conditionalFormatting>
  <pageMargins left="0.7" right="0.7" top="0.75" bottom="0.75" header="0.3" footer="0.3"/>
  <pageSetup paperSize="5" scale="7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"/>
  <sheetViews>
    <sheetView workbookViewId="0">
      <selection activeCell="B11" sqref="B11"/>
    </sheetView>
  </sheetViews>
  <sheetFormatPr defaultRowHeight="15.75" x14ac:dyDescent="0.25"/>
  <cols>
    <col min="1" max="1" width="14.140625" bestFit="1" customWidth="1"/>
    <col min="2" max="2" width="13.28515625" bestFit="1" customWidth="1"/>
    <col min="3" max="3" width="2.140625" style="34" bestFit="1" customWidth="1"/>
    <col min="4" max="4" width="8.7109375" style="19" bestFit="1" customWidth="1"/>
    <col min="5" max="5" width="10.7109375" style="9" bestFit="1" customWidth="1"/>
    <col min="6" max="6" width="5.28515625" bestFit="1" customWidth="1"/>
    <col min="7" max="7" width="16.140625" bestFit="1" customWidth="1"/>
    <col min="8" max="8" width="10.7109375" style="9" bestFit="1" customWidth="1"/>
    <col min="9" max="9" width="14" style="9" bestFit="1" customWidth="1"/>
    <col min="10" max="10" width="12.28515625" style="14" bestFit="1" customWidth="1"/>
    <col min="11" max="11" width="12.7109375" style="9" bestFit="1" customWidth="1"/>
    <col min="12" max="12" width="12.5703125" style="9" bestFit="1" customWidth="1"/>
    <col min="13" max="13" width="13.85546875" style="9" bestFit="1" customWidth="1"/>
    <col min="14" max="14" width="13.5703125" style="24" bestFit="1" customWidth="1"/>
    <col min="15" max="15" width="10.28515625" style="24" bestFit="1" customWidth="1"/>
    <col min="16" max="16" width="11.28515625" style="9" bestFit="1" customWidth="1"/>
    <col min="17" max="17" width="11.28515625" style="29" bestFit="1" customWidth="1"/>
    <col min="18" max="18" width="12.7109375" bestFit="1" customWidth="1"/>
    <col min="19" max="19" width="8.85546875" bestFit="1" customWidth="1"/>
    <col min="20" max="20" width="5.140625" bestFit="1" customWidth="1"/>
  </cols>
  <sheetData>
    <row r="1" spans="1:39" x14ac:dyDescent="0.25">
      <c r="A1" s="1" t="s">
        <v>0</v>
      </c>
      <c r="B1" s="1" t="s">
        <v>1</v>
      </c>
      <c r="C1" s="33"/>
      <c r="D1" s="18" t="s">
        <v>2</v>
      </c>
      <c r="E1" s="8" t="s">
        <v>3</v>
      </c>
      <c r="F1" s="1" t="s">
        <v>4</v>
      </c>
      <c r="G1" s="1" t="s">
        <v>5</v>
      </c>
      <c r="H1" s="8" t="s">
        <v>6</v>
      </c>
      <c r="I1" s="8" t="s">
        <v>7</v>
      </c>
      <c r="J1" s="13" t="s">
        <v>8</v>
      </c>
      <c r="K1" s="8" t="s">
        <v>9</v>
      </c>
      <c r="L1" s="8" t="s">
        <v>10</v>
      </c>
      <c r="M1" s="8" t="s">
        <v>11</v>
      </c>
      <c r="N1" s="23" t="s">
        <v>12</v>
      </c>
      <c r="O1" s="23" t="s">
        <v>13</v>
      </c>
      <c r="P1" s="8" t="s">
        <v>14</v>
      </c>
      <c r="Q1" s="28" t="s">
        <v>15</v>
      </c>
      <c r="R1" s="1" t="s">
        <v>18</v>
      </c>
      <c r="S1" s="1" t="s">
        <v>22</v>
      </c>
      <c r="T1" s="1" t="s">
        <v>23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25">
      <c r="A2" t="s">
        <v>162</v>
      </c>
      <c r="B2" t="s">
        <v>163</v>
      </c>
      <c r="C2" s="34" t="s">
        <v>272</v>
      </c>
      <c r="D2" s="19">
        <v>45338</v>
      </c>
      <c r="E2" s="9">
        <v>635000</v>
      </c>
      <c r="F2" t="s">
        <v>26</v>
      </c>
      <c r="G2" t="s">
        <v>27</v>
      </c>
      <c r="H2" s="9">
        <v>635000</v>
      </c>
      <c r="I2" s="9">
        <v>172400</v>
      </c>
      <c r="J2" s="14">
        <f t="shared" ref="J2:J3" si="0">I2/H2*100</f>
        <v>27.149606299212596</v>
      </c>
      <c r="K2" s="9">
        <v>434002</v>
      </c>
      <c r="L2" s="9">
        <f t="shared" ref="L2:L3" si="1">H2-0</f>
        <v>635000</v>
      </c>
      <c r="M2" s="9">
        <v>434002</v>
      </c>
      <c r="N2" s="24">
        <v>75.5</v>
      </c>
      <c r="O2" s="24">
        <v>75.5</v>
      </c>
      <c r="P2" s="9">
        <f t="shared" ref="P2:P3" si="2">L2/N2</f>
        <v>8410.5960264900659</v>
      </c>
      <c r="Q2" s="29">
        <f t="shared" ref="Q2:Q3" si="3">L2/N2/43560</f>
        <v>0.19308071686157177</v>
      </c>
      <c r="R2" t="s">
        <v>30</v>
      </c>
      <c r="T2" s="4" t="s">
        <v>32</v>
      </c>
    </row>
    <row r="3" spans="1:39" ht="16.5" thickBot="1" x14ac:dyDescent="0.3">
      <c r="A3" t="s">
        <v>165</v>
      </c>
      <c r="B3" t="s">
        <v>166</v>
      </c>
      <c r="C3" s="34" t="s">
        <v>272</v>
      </c>
      <c r="D3" s="19">
        <v>45191</v>
      </c>
      <c r="E3" s="9">
        <v>420000</v>
      </c>
      <c r="F3" t="s">
        <v>26</v>
      </c>
      <c r="G3" t="s">
        <v>27</v>
      </c>
      <c r="H3" s="9">
        <v>420000</v>
      </c>
      <c r="I3" s="9">
        <v>135200</v>
      </c>
      <c r="J3" s="14">
        <f t="shared" si="0"/>
        <v>32.19047619047619</v>
      </c>
      <c r="K3" s="9">
        <v>325525</v>
      </c>
      <c r="L3" s="9">
        <f t="shared" si="1"/>
        <v>420000</v>
      </c>
      <c r="M3" s="9">
        <v>325525</v>
      </c>
      <c r="N3" s="24">
        <v>57.12</v>
      </c>
      <c r="O3" s="24">
        <v>57.12</v>
      </c>
      <c r="P3" s="9">
        <f t="shared" si="2"/>
        <v>7352.9411764705883</v>
      </c>
      <c r="Q3" s="29">
        <f t="shared" si="3"/>
        <v>0.16880030249014205</v>
      </c>
      <c r="R3" t="s">
        <v>30</v>
      </c>
      <c r="T3" s="4" t="s">
        <v>32</v>
      </c>
    </row>
    <row r="4" spans="1:39" ht="16.5" thickTop="1" x14ac:dyDescent="0.25">
      <c r="A4" s="5"/>
      <c r="B4" s="5"/>
      <c r="C4" s="35"/>
      <c r="D4" s="20" t="s">
        <v>265</v>
      </c>
      <c r="E4" s="10">
        <f>+SUM(E2:E3)</f>
        <v>1055000</v>
      </c>
      <c r="F4" s="5"/>
      <c r="G4" s="5"/>
      <c r="H4" s="10">
        <f>+SUM(H2:H3)</f>
        <v>1055000</v>
      </c>
      <c r="I4" s="10">
        <f>+SUM(I2:I3)</f>
        <v>307600</v>
      </c>
      <c r="J4" s="15"/>
      <c r="K4" s="10">
        <f>+SUM(K2:K3)</f>
        <v>759527</v>
      </c>
      <c r="L4" s="10">
        <f>+SUM(L2:L3)</f>
        <v>1055000</v>
      </c>
      <c r="M4" s="10">
        <f>+SUM(M2:M3)</f>
        <v>759527</v>
      </c>
      <c r="N4" s="25">
        <f>+SUM(N2:N3)</f>
        <v>132.62</v>
      </c>
      <c r="O4" s="25">
        <f>+SUM(O2:O3)</f>
        <v>132.62</v>
      </c>
      <c r="P4" s="10">
        <f>L4/N4</f>
        <v>7955.0595686925044</v>
      </c>
      <c r="Q4" s="30"/>
      <c r="R4" s="5"/>
      <c r="S4" s="5"/>
      <c r="T4" s="5"/>
    </row>
    <row r="5" spans="1:39" x14ac:dyDescent="0.25">
      <c r="A5" s="6"/>
      <c r="B5" s="6"/>
      <c r="C5" s="36"/>
      <c r="D5" s="21"/>
      <c r="E5" s="11"/>
      <c r="F5" s="6"/>
      <c r="G5" s="6"/>
      <c r="H5" s="11"/>
      <c r="I5" s="11" t="s">
        <v>266</v>
      </c>
      <c r="J5" s="16">
        <f>I4/H4*100</f>
        <v>29.156398104265403</v>
      </c>
      <c r="K5" s="11"/>
      <c r="L5" s="11"/>
      <c r="M5" s="11" t="s">
        <v>267</v>
      </c>
      <c r="N5" s="26" t="s">
        <v>267</v>
      </c>
      <c r="O5" s="26"/>
      <c r="P5" s="11" t="s">
        <v>267</v>
      </c>
      <c r="Q5" s="31"/>
      <c r="R5" s="6"/>
      <c r="S5" s="6"/>
      <c r="T5" s="6"/>
    </row>
    <row r="6" spans="1:39" x14ac:dyDescent="0.25">
      <c r="A6" s="7"/>
      <c r="B6" s="7"/>
      <c r="C6" s="37"/>
      <c r="D6" s="22"/>
      <c r="E6" s="12"/>
      <c r="F6" s="7"/>
      <c r="G6" s="7"/>
      <c r="H6" s="12"/>
      <c r="I6" s="12" t="s">
        <v>268</v>
      </c>
      <c r="J6" s="17">
        <f>STDEV(J2:J3)</f>
        <v>3.5644332831915815</v>
      </c>
      <c r="K6" s="12"/>
      <c r="L6" s="12"/>
      <c r="M6" s="12" t="s">
        <v>269</v>
      </c>
      <c r="N6" s="27" t="s">
        <v>270</v>
      </c>
      <c r="O6" s="27">
        <f>L4/N4</f>
        <v>7955.0595686925044</v>
      </c>
      <c r="P6" s="12" t="s">
        <v>271</v>
      </c>
      <c r="Q6" s="32">
        <f>L4/N4/43560</f>
        <v>0.18262303876704555</v>
      </c>
      <c r="R6" s="7"/>
      <c r="S6" s="7"/>
      <c r="T6" s="7"/>
    </row>
    <row r="8" spans="1:39" x14ac:dyDescent="0.25">
      <c r="A8" s="52" t="s">
        <v>320</v>
      </c>
      <c r="B8" s="52" t="s">
        <v>321</v>
      </c>
    </row>
  </sheetData>
  <conditionalFormatting sqref="A2:T3">
    <cfRule type="expression" dxfId="25" priority="1" stopIfTrue="1">
      <formula>MOD(ROW(),4)&gt;1</formula>
    </cfRule>
    <cfRule type="expression" dxfId="24" priority="2" stopIfTrue="1">
      <formula>MOD(ROW(),4)&lt;2</formula>
    </cfRule>
  </conditionalFormatting>
  <pageMargins left="0.7" right="0.7" top="0.75" bottom="0.75" header="0.3" footer="0.3"/>
  <pageSetup paperSize="5" scale="73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3"/>
  <sheetViews>
    <sheetView workbookViewId="0">
      <selection activeCell="P6" sqref="P6"/>
    </sheetView>
  </sheetViews>
  <sheetFormatPr defaultRowHeight="15.75" x14ac:dyDescent="0.25"/>
  <cols>
    <col min="1" max="1" width="18.42578125" bestFit="1" customWidth="1"/>
    <col min="2" max="2" width="16.42578125" bestFit="1" customWidth="1"/>
    <col min="3" max="3" width="2.140625" style="34" bestFit="1" customWidth="1"/>
    <col min="4" max="4" width="8.7109375" style="19" bestFit="1" customWidth="1"/>
    <col min="5" max="5" width="9.28515625" style="9" bestFit="1" customWidth="1"/>
    <col min="6" max="6" width="5.28515625" bestFit="1" customWidth="1"/>
    <col min="7" max="7" width="22" bestFit="1" customWidth="1"/>
    <col min="8" max="8" width="9.7109375" style="9" bestFit="1" customWidth="1"/>
    <col min="9" max="9" width="14" style="9" bestFit="1" customWidth="1"/>
    <col min="10" max="10" width="12.28515625" style="14" bestFit="1" customWidth="1"/>
    <col min="11" max="11" width="12.7109375" style="9" bestFit="1" customWidth="1"/>
    <col min="12" max="12" width="12.5703125" style="9" bestFit="1" customWidth="1"/>
    <col min="13" max="13" width="13.85546875" style="9" bestFit="1" customWidth="1"/>
    <col min="14" max="14" width="13.5703125" style="24" bestFit="1" customWidth="1"/>
    <col min="15" max="15" width="10.28515625" style="24" bestFit="1" customWidth="1"/>
    <col min="16" max="16" width="11.28515625" style="9" bestFit="1" customWidth="1"/>
    <col min="17" max="17" width="11.28515625" style="29" bestFit="1" customWidth="1"/>
    <col min="18" max="18" width="10.140625" bestFit="1" customWidth="1"/>
    <col min="19" max="19" width="18.28515625" bestFit="1" customWidth="1"/>
    <col min="20" max="20" width="12.7109375" bestFit="1" customWidth="1"/>
    <col min="21" max="22" width="6.28515625" bestFit="1" customWidth="1"/>
    <col min="23" max="23" width="13.7109375" bestFit="1" customWidth="1"/>
    <col min="24" max="24" width="8.85546875" bestFit="1" customWidth="1"/>
    <col min="25" max="25" width="5.140625" bestFit="1" customWidth="1"/>
  </cols>
  <sheetData>
    <row r="1" spans="1:44" x14ac:dyDescent="0.25">
      <c r="A1" s="1" t="s">
        <v>0</v>
      </c>
      <c r="B1" s="1" t="s">
        <v>1</v>
      </c>
      <c r="C1" s="33"/>
      <c r="D1" s="18" t="s">
        <v>2</v>
      </c>
      <c r="E1" s="8" t="s">
        <v>3</v>
      </c>
      <c r="F1" s="1" t="s">
        <v>4</v>
      </c>
      <c r="G1" s="1" t="s">
        <v>5</v>
      </c>
      <c r="H1" s="8" t="s">
        <v>6</v>
      </c>
      <c r="I1" s="8" t="s">
        <v>7</v>
      </c>
      <c r="J1" s="13" t="s">
        <v>8</v>
      </c>
      <c r="K1" s="8" t="s">
        <v>9</v>
      </c>
      <c r="L1" s="8" t="s">
        <v>10</v>
      </c>
      <c r="M1" s="8" t="s">
        <v>11</v>
      </c>
      <c r="N1" s="23" t="s">
        <v>12</v>
      </c>
      <c r="O1" s="23" t="s">
        <v>13</v>
      </c>
      <c r="P1" s="8" t="s">
        <v>14</v>
      </c>
      <c r="Q1" s="28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25">
      <c r="A2" t="s">
        <v>168</v>
      </c>
      <c r="B2" t="s">
        <v>169</v>
      </c>
      <c r="C2" s="34" t="s">
        <v>272</v>
      </c>
      <c r="D2" s="19">
        <v>45048</v>
      </c>
      <c r="E2" s="9">
        <v>387000</v>
      </c>
      <c r="F2" t="s">
        <v>26</v>
      </c>
      <c r="G2" t="s">
        <v>27</v>
      </c>
      <c r="H2" s="9">
        <v>387000</v>
      </c>
      <c r="I2" s="9">
        <v>145400</v>
      </c>
      <c r="J2" s="14">
        <f t="shared" ref="J2:J5" si="0">I2/H2*100</f>
        <v>37.571059431524553</v>
      </c>
      <c r="K2" s="9">
        <v>311078</v>
      </c>
      <c r="L2" s="9">
        <f>H2-92</f>
        <v>386908</v>
      </c>
      <c r="M2" s="9">
        <v>310986</v>
      </c>
      <c r="N2" s="24">
        <v>61.44</v>
      </c>
      <c r="O2" s="24">
        <v>61.44</v>
      </c>
      <c r="P2" s="9">
        <f t="shared" ref="P2:P5" si="1">L2/N2</f>
        <v>6297.330729166667</v>
      </c>
      <c r="Q2" s="29">
        <f t="shared" ref="Q2:Q5" si="2">L2/N2/43560</f>
        <v>0.14456682114707683</v>
      </c>
      <c r="R2" t="s">
        <v>170</v>
      </c>
      <c r="T2" t="s">
        <v>30</v>
      </c>
      <c r="U2">
        <v>0</v>
      </c>
      <c r="V2">
        <v>0</v>
      </c>
      <c r="W2" s="3">
        <v>45229</v>
      </c>
      <c r="Y2" s="4" t="s">
        <v>28</v>
      </c>
    </row>
    <row r="3" spans="1:44" x14ac:dyDescent="0.25">
      <c r="A3" t="s">
        <v>174</v>
      </c>
      <c r="B3" t="s">
        <v>175</v>
      </c>
      <c r="C3" s="34" t="s">
        <v>272</v>
      </c>
      <c r="D3" s="19">
        <v>45085</v>
      </c>
      <c r="E3" s="9">
        <v>200000</v>
      </c>
      <c r="F3" t="s">
        <v>26</v>
      </c>
      <c r="G3" t="s">
        <v>27</v>
      </c>
      <c r="H3" s="9">
        <v>200000</v>
      </c>
      <c r="I3" s="9">
        <v>145600</v>
      </c>
      <c r="J3" s="14">
        <f t="shared" si="0"/>
        <v>72.8</v>
      </c>
      <c r="K3" s="9">
        <v>175500</v>
      </c>
      <c r="L3" s="9">
        <f>H3-0</f>
        <v>200000</v>
      </c>
      <c r="M3" s="9">
        <v>175500</v>
      </c>
      <c r="N3" s="24">
        <v>35</v>
      </c>
      <c r="O3" s="24">
        <v>35</v>
      </c>
      <c r="P3" s="9">
        <f t="shared" si="1"/>
        <v>5714.2857142857147</v>
      </c>
      <c r="Q3" s="29">
        <f t="shared" si="2"/>
        <v>0.13118194936376756</v>
      </c>
      <c r="R3" t="s">
        <v>176</v>
      </c>
      <c r="T3" t="s">
        <v>30</v>
      </c>
      <c r="U3">
        <v>1</v>
      </c>
      <c r="V3">
        <v>0</v>
      </c>
      <c r="W3" s="3">
        <v>45447</v>
      </c>
      <c r="Y3" s="4" t="s">
        <v>177</v>
      </c>
    </row>
    <row r="4" spans="1:44" x14ac:dyDescent="0.25">
      <c r="A4" t="s">
        <v>178</v>
      </c>
      <c r="B4" t="s">
        <v>179</v>
      </c>
      <c r="C4" s="34" t="s">
        <v>272</v>
      </c>
      <c r="D4" s="19">
        <v>45153</v>
      </c>
      <c r="E4" s="9">
        <v>50000</v>
      </c>
      <c r="F4" t="s">
        <v>26</v>
      </c>
      <c r="G4" t="s">
        <v>27</v>
      </c>
      <c r="H4" s="9">
        <v>50000</v>
      </c>
      <c r="I4" s="9">
        <v>31500</v>
      </c>
      <c r="J4" s="14">
        <f t="shared" si="0"/>
        <v>63</v>
      </c>
      <c r="K4" s="9">
        <v>42635</v>
      </c>
      <c r="L4" s="9">
        <f>H4-0</f>
        <v>50000</v>
      </c>
      <c r="M4" s="9">
        <v>42635</v>
      </c>
      <c r="N4" s="24">
        <v>11.9</v>
      </c>
      <c r="O4" s="24">
        <v>11.9</v>
      </c>
      <c r="P4" s="9">
        <f t="shared" si="1"/>
        <v>4201.6806722689071</v>
      </c>
      <c r="Q4" s="29">
        <f t="shared" si="2"/>
        <v>9.6457315708652597E-2</v>
      </c>
      <c r="R4" t="s">
        <v>180</v>
      </c>
      <c r="T4" t="s">
        <v>30</v>
      </c>
      <c r="U4">
        <v>0</v>
      </c>
      <c r="V4">
        <v>0</v>
      </c>
      <c r="W4" s="3">
        <v>45447</v>
      </c>
      <c r="Y4" s="4" t="s">
        <v>32</v>
      </c>
    </row>
    <row r="5" spans="1:44" ht="16.5" thickBot="1" x14ac:dyDescent="0.3">
      <c r="A5" t="s">
        <v>181</v>
      </c>
      <c r="B5" t="s">
        <v>182</v>
      </c>
      <c r="C5" s="34" t="s">
        <v>272</v>
      </c>
      <c r="D5" s="19">
        <v>44799</v>
      </c>
      <c r="E5" s="9">
        <v>100000</v>
      </c>
      <c r="F5" t="s">
        <v>26</v>
      </c>
      <c r="G5" t="s">
        <v>35</v>
      </c>
      <c r="H5" s="9">
        <v>100000</v>
      </c>
      <c r="I5" s="9">
        <v>0</v>
      </c>
      <c r="J5" s="14">
        <f t="shared" si="0"/>
        <v>0</v>
      </c>
      <c r="K5" s="9">
        <v>90298</v>
      </c>
      <c r="L5" s="9">
        <f>H5-0</f>
        <v>100000</v>
      </c>
      <c r="M5" s="9">
        <v>90298</v>
      </c>
      <c r="N5" s="24">
        <v>20.068000000000001</v>
      </c>
      <c r="O5" s="24">
        <v>20.068000000000001</v>
      </c>
      <c r="P5" s="9">
        <f t="shared" si="1"/>
        <v>4983.0576041459035</v>
      </c>
      <c r="Q5" s="29">
        <f t="shared" si="2"/>
        <v>0.11439526180316582</v>
      </c>
      <c r="R5" t="s">
        <v>183</v>
      </c>
      <c r="U5">
        <v>0</v>
      </c>
      <c r="V5">
        <v>1</v>
      </c>
      <c r="W5" s="3">
        <v>45205</v>
      </c>
      <c r="Y5" s="4" t="s">
        <v>32</v>
      </c>
    </row>
    <row r="6" spans="1:44" ht="16.5" thickTop="1" x14ac:dyDescent="0.25">
      <c r="A6" s="5"/>
      <c r="B6" s="5"/>
      <c r="C6" s="35"/>
      <c r="D6" s="20" t="s">
        <v>265</v>
      </c>
      <c r="E6" s="10">
        <f>+SUM(E2:E5)</f>
        <v>737000</v>
      </c>
      <c r="F6" s="5"/>
      <c r="G6" s="5"/>
      <c r="H6" s="10">
        <f>+SUM(H2:H5)</f>
        <v>737000</v>
      </c>
      <c r="I6" s="10">
        <f>+SUM(I2:I5)</f>
        <v>322500</v>
      </c>
      <c r="J6" s="15"/>
      <c r="K6" s="10">
        <f>+SUM(K2:K5)</f>
        <v>619511</v>
      </c>
      <c r="L6" s="10">
        <f>+SUM(L2:L5)</f>
        <v>736908</v>
      </c>
      <c r="M6" s="10">
        <f>+SUM(M2:M5)</f>
        <v>619419</v>
      </c>
      <c r="N6" s="25">
        <f>+SUM(N2:N5)</f>
        <v>128.40800000000002</v>
      </c>
      <c r="O6" s="25">
        <f>+SUM(O2:O5)</f>
        <v>128.40800000000002</v>
      </c>
      <c r="P6" s="10">
        <f>L6/N6</f>
        <v>5738.8013207899812</v>
      </c>
      <c r="Q6" s="30"/>
      <c r="R6" s="5"/>
      <c r="S6" s="5"/>
      <c r="T6" s="5"/>
      <c r="U6" s="5"/>
      <c r="V6" s="5"/>
      <c r="W6" s="5"/>
      <c r="X6" s="5"/>
      <c r="Y6" s="5"/>
    </row>
    <row r="7" spans="1:44" x14ac:dyDescent="0.25">
      <c r="A7" s="6"/>
      <c r="B7" s="6"/>
      <c r="C7" s="36"/>
      <c r="D7" s="21"/>
      <c r="E7" s="11"/>
      <c r="F7" s="6"/>
      <c r="G7" s="6"/>
      <c r="H7" s="11"/>
      <c r="I7" s="11" t="s">
        <v>266</v>
      </c>
      <c r="J7" s="16">
        <f>I6/H6*100</f>
        <v>43.758480325644506</v>
      </c>
      <c r="K7" s="11"/>
      <c r="L7" s="11"/>
      <c r="M7" s="11" t="s">
        <v>267</v>
      </c>
      <c r="N7" s="26" t="s">
        <v>267</v>
      </c>
      <c r="O7" s="26"/>
      <c r="P7" s="11" t="s">
        <v>267</v>
      </c>
      <c r="Q7" s="31"/>
      <c r="R7" s="6"/>
      <c r="S7" s="6"/>
      <c r="T7" s="6"/>
      <c r="U7" s="6"/>
      <c r="V7" s="6"/>
      <c r="W7" s="6"/>
      <c r="X7" s="6"/>
      <c r="Y7" s="6"/>
    </row>
    <row r="8" spans="1:44" x14ac:dyDescent="0.25">
      <c r="A8" s="7"/>
      <c r="B8" s="7"/>
      <c r="C8" s="37"/>
      <c r="D8" s="22"/>
      <c r="E8" s="12"/>
      <c r="F8" s="7"/>
      <c r="G8" s="7"/>
      <c r="H8" s="12"/>
      <c r="I8" s="12" t="s">
        <v>268</v>
      </c>
      <c r="J8" s="17">
        <f>STDEV(J2:J5)</f>
        <v>32.486117264173252</v>
      </c>
      <c r="K8" s="12"/>
      <c r="L8" s="12"/>
      <c r="M8" s="12" t="s">
        <v>269</v>
      </c>
      <c r="N8" s="27" t="s">
        <v>270</v>
      </c>
      <c r="O8" s="27">
        <f>L6/N6</f>
        <v>5738.8013207899812</v>
      </c>
      <c r="P8" s="12" t="s">
        <v>271</v>
      </c>
      <c r="Q8" s="32">
        <f>L6/N6/43560</f>
        <v>0.13174475024770388</v>
      </c>
      <c r="R8" s="7"/>
      <c r="S8" s="7"/>
      <c r="T8" s="7"/>
      <c r="U8" s="7"/>
      <c r="V8" s="7"/>
      <c r="W8" s="7"/>
      <c r="X8" s="7"/>
      <c r="Y8" s="7"/>
    </row>
    <row r="10" spans="1:44" x14ac:dyDescent="0.25">
      <c r="A10" s="52" t="s">
        <v>322</v>
      </c>
      <c r="B10" s="52" t="s">
        <v>315</v>
      </c>
    </row>
    <row r="12" spans="1:44" x14ac:dyDescent="0.25">
      <c r="A12" s="19" t="s">
        <v>309</v>
      </c>
    </row>
    <row r="13" spans="1:44" s="39" customFormat="1" x14ac:dyDescent="0.25">
      <c r="A13" s="39" t="s">
        <v>171</v>
      </c>
      <c r="B13" s="39" t="s">
        <v>172</v>
      </c>
      <c r="C13" s="41" t="s">
        <v>272</v>
      </c>
      <c r="D13" s="42">
        <v>44839</v>
      </c>
      <c r="E13" s="43">
        <v>120329</v>
      </c>
      <c r="F13" s="39" t="s">
        <v>26</v>
      </c>
      <c r="G13" s="39" t="s">
        <v>277</v>
      </c>
      <c r="H13" s="43">
        <v>120329</v>
      </c>
      <c r="I13" s="43">
        <v>125800</v>
      </c>
      <c r="J13" s="44">
        <f t="shared" ref="J13" si="3">I13/H13*100</f>
        <v>104.54670112774144</v>
      </c>
      <c r="K13" s="43">
        <v>360251</v>
      </c>
      <c r="L13" s="43">
        <f>H13-0</f>
        <v>120329</v>
      </c>
      <c r="M13" s="43">
        <v>360251</v>
      </c>
      <c r="N13" s="45">
        <v>71.614000000000004</v>
      </c>
      <c r="O13" s="45">
        <v>71.62</v>
      </c>
      <c r="P13" s="43">
        <f t="shared" ref="P13" si="4">L13/N13</f>
        <v>1680.2440863518304</v>
      </c>
      <c r="Q13" s="46">
        <f t="shared" ref="Q13" si="5">L13/N13/43560</f>
        <v>3.8573096564550748E-2</v>
      </c>
      <c r="R13" s="39" t="s">
        <v>173</v>
      </c>
      <c r="T13" s="39" t="s">
        <v>30</v>
      </c>
      <c r="U13" s="39">
        <v>1</v>
      </c>
      <c r="V13" s="39">
        <v>0</v>
      </c>
      <c r="W13" s="47">
        <v>45044</v>
      </c>
      <c r="Y13" s="48" t="s">
        <v>32</v>
      </c>
    </row>
  </sheetData>
  <conditionalFormatting sqref="A2:Y5">
    <cfRule type="expression" dxfId="23" priority="3" stopIfTrue="1">
      <formula>MOD(ROW(),4)&gt;1</formula>
    </cfRule>
    <cfRule type="expression" dxfId="22" priority="4" stopIfTrue="1">
      <formula>MOD(ROW(),4)&lt;2</formula>
    </cfRule>
  </conditionalFormatting>
  <conditionalFormatting sqref="A13:Y13">
    <cfRule type="expression" dxfId="21" priority="1" stopIfTrue="1">
      <formula>MOD(ROW(),4)&gt;1</formula>
    </cfRule>
    <cfRule type="expression" dxfId="20" priority="2" stopIfTrue="1">
      <formula>MOD(ROW(),4)&lt;2</formula>
    </cfRule>
  </conditionalFormatting>
  <pageMargins left="0.7" right="0.7" top="0.75" bottom="0.75" header="0.3" footer="0.3"/>
  <pageSetup paperSize="5" scale="4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1"/>
  <sheetViews>
    <sheetView workbookViewId="0">
      <selection activeCell="D13" sqref="D13"/>
    </sheetView>
  </sheetViews>
  <sheetFormatPr defaultRowHeight="15.75" x14ac:dyDescent="0.25"/>
  <cols>
    <col min="1" max="1" width="14.28515625" bestFit="1" customWidth="1"/>
    <col min="2" max="2" width="26.28515625" bestFit="1" customWidth="1"/>
    <col min="3" max="3" width="4.42578125" style="34" customWidth="1"/>
    <col min="4" max="4" width="9.28515625" style="19" bestFit="1" customWidth="1"/>
    <col min="5" max="5" width="11.85546875" style="9" bestFit="1" customWidth="1"/>
    <col min="6" max="6" width="5.5703125" bestFit="1" customWidth="1"/>
    <col min="7" max="7" width="48.5703125" customWidth="1"/>
    <col min="8" max="8" width="11.85546875" style="9" bestFit="1" customWidth="1"/>
    <col min="9" max="9" width="14.7109375" style="9" bestFit="1" customWidth="1"/>
    <col min="10" max="10" width="12.85546875" style="14" bestFit="1" customWidth="1"/>
    <col min="11" max="11" width="13.42578125" style="9" bestFit="1" customWidth="1"/>
    <col min="12" max="12" width="13.28515625" style="9" bestFit="1" customWidth="1"/>
    <col min="13" max="13" width="14.42578125" style="9" bestFit="1" customWidth="1"/>
    <col min="14" max="14" width="14.28515625" style="24" bestFit="1" customWidth="1"/>
    <col min="15" max="15" width="10.7109375" style="24" bestFit="1" customWidth="1"/>
    <col min="16" max="16" width="12" style="9" bestFit="1" customWidth="1"/>
    <col min="17" max="17" width="11.85546875" style="29" bestFit="1" customWidth="1"/>
    <col min="18" max="18" width="10.5703125" bestFit="1" customWidth="1"/>
    <col min="19" max="19" width="58.140625" bestFit="1" customWidth="1"/>
    <col min="20" max="20" width="22.140625" bestFit="1" customWidth="1"/>
    <col min="21" max="21" width="6.85546875" bestFit="1" customWidth="1"/>
    <col min="22" max="22" width="6.42578125" bestFit="1" customWidth="1"/>
    <col min="23" max="23" width="14.42578125" bestFit="1" customWidth="1"/>
    <col min="24" max="24" width="18.5703125" bestFit="1" customWidth="1"/>
    <col min="25" max="25" width="5.42578125" bestFit="1" customWidth="1"/>
  </cols>
  <sheetData>
    <row r="1" spans="1:44" x14ac:dyDescent="0.25">
      <c r="A1" s="1" t="s">
        <v>0</v>
      </c>
      <c r="B1" s="1" t="s">
        <v>1</v>
      </c>
      <c r="C1" s="33"/>
      <c r="D1" s="18" t="s">
        <v>2</v>
      </c>
      <c r="E1" s="8" t="s">
        <v>3</v>
      </c>
      <c r="F1" s="1" t="s">
        <v>4</v>
      </c>
      <c r="G1" s="1" t="s">
        <v>5</v>
      </c>
      <c r="H1" s="8" t="s">
        <v>6</v>
      </c>
      <c r="I1" s="8" t="s">
        <v>7</v>
      </c>
      <c r="J1" s="13" t="s">
        <v>8</v>
      </c>
      <c r="K1" s="8" t="s">
        <v>9</v>
      </c>
      <c r="L1" s="8" t="s">
        <v>10</v>
      </c>
      <c r="M1" s="8" t="s">
        <v>11</v>
      </c>
      <c r="N1" s="23" t="s">
        <v>12</v>
      </c>
      <c r="O1" s="23" t="s">
        <v>13</v>
      </c>
      <c r="P1" s="8" t="s">
        <v>14</v>
      </c>
      <c r="Q1" s="28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25">
      <c r="A2" t="s">
        <v>184</v>
      </c>
      <c r="B2" t="s">
        <v>52</v>
      </c>
      <c r="C2" s="34" t="s">
        <v>272</v>
      </c>
      <c r="D2" s="19">
        <v>45336</v>
      </c>
      <c r="E2" s="9">
        <v>550000</v>
      </c>
      <c r="F2" t="s">
        <v>26</v>
      </c>
      <c r="G2" t="s">
        <v>27</v>
      </c>
      <c r="H2" s="9">
        <v>550000</v>
      </c>
      <c r="I2" s="9">
        <v>197400</v>
      </c>
      <c r="J2" s="14">
        <f t="shared" ref="J2:J4" si="0">I2/H2*100</f>
        <v>35.890909090909091</v>
      </c>
      <c r="K2" s="9">
        <v>564517</v>
      </c>
      <c r="L2" s="9">
        <f t="shared" ref="L2:L4" si="1">H2-0</f>
        <v>550000</v>
      </c>
      <c r="M2" s="9">
        <v>564517</v>
      </c>
      <c r="N2" s="24">
        <v>110</v>
      </c>
      <c r="O2" s="24">
        <v>110</v>
      </c>
      <c r="P2" s="9">
        <f t="shared" ref="P2:P4" si="2">L2/N2</f>
        <v>5000</v>
      </c>
      <c r="Q2" s="29">
        <f t="shared" ref="Q2:Q4" si="3">L2/N2/43560</f>
        <v>0.1147842056932966</v>
      </c>
      <c r="R2" t="s">
        <v>185</v>
      </c>
      <c r="T2" t="s">
        <v>30</v>
      </c>
      <c r="U2">
        <v>0</v>
      </c>
      <c r="V2">
        <v>0</v>
      </c>
      <c r="W2" s="3">
        <v>43255</v>
      </c>
      <c r="Y2" s="4" t="s">
        <v>32</v>
      </c>
    </row>
    <row r="3" spans="1:44" s="39" customFormat="1" x14ac:dyDescent="0.25">
      <c r="A3" s="39" t="s">
        <v>186</v>
      </c>
      <c r="B3" s="39" t="s">
        <v>187</v>
      </c>
      <c r="C3" s="41" t="s">
        <v>272</v>
      </c>
      <c r="D3" s="42">
        <v>45279</v>
      </c>
      <c r="E3" s="43">
        <v>397424</v>
      </c>
      <c r="F3" s="39" t="s">
        <v>26</v>
      </c>
      <c r="G3" s="39" t="s">
        <v>280</v>
      </c>
      <c r="H3" s="43">
        <v>397424</v>
      </c>
      <c r="I3" s="43">
        <v>110600</v>
      </c>
      <c r="J3" s="44">
        <f t="shared" si="0"/>
        <v>27.829220177945974</v>
      </c>
      <c r="K3" s="43">
        <v>287796</v>
      </c>
      <c r="L3" s="43">
        <f t="shared" si="1"/>
        <v>397424</v>
      </c>
      <c r="M3" s="43">
        <v>287796</v>
      </c>
      <c r="N3" s="45">
        <v>60</v>
      </c>
      <c r="O3" s="45">
        <v>60</v>
      </c>
      <c r="P3" s="43">
        <f t="shared" si="2"/>
        <v>6623.7333333333336</v>
      </c>
      <c r="Q3" s="46">
        <f t="shared" si="3"/>
        <v>0.1520599938781757</v>
      </c>
      <c r="R3" s="39" t="s">
        <v>188</v>
      </c>
      <c r="T3" s="39" t="s">
        <v>30</v>
      </c>
      <c r="U3" s="39">
        <v>0</v>
      </c>
      <c r="V3" s="39">
        <v>0</v>
      </c>
      <c r="W3" s="47">
        <v>43994</v>
      </c>
      <c r="Y3" s="48" t="s">
        <v>32</v>
      </c>
    </row>
    <row r="4" spans="1:44" s="39" customFormat="1" ht="16.5" thickBot="1" x14ac:dyDescent="0.3">
      <c r="A4" s="39" t="s">
        <v>189</v>
      </c>
      <c r="B4" s="39" t="s">
        <v>190</v>
      </c>
      <c r="C4" s="41" t="s">
        <v>272</v>
      </c>
      <c r="D4" s="42">
        <v>44708</v>
      </c>
      <c r="E4" s="43">
        <v>73242</v>
      </c>
      <c r="F4" s="39" t="s">
        <v>26</v>
      </c>
      <c r="G4" s="39" t="s">
        <v>277</v>
      </c>
      <c r="H4" s="43">
        <v>73242</v>
      </c>
      <c r="I4" s="43">
        <v>45700</v>
      </c>
      <c r="J4" s="44">
        <f t="shared" si="0"/>
        <v>62.395893066819582</v>
      </c>
      <c r="K4" s="43">
        <v>103064</v>
      </c>
      <c r="L4" s="43">
        <f t="shared" si="1"/>
        <v>73242</v>
      </c>
      <c r="M4" s="43">
        <v>103064</v>
      </c>
      <c r="N4" s="45">
        <v>20.329999999999998</v>
      </c>
      <c r="O4" s="45">
        <v>20.329999999999998</v>
      </c>
      <c r="P4" s="43">
        <f t="shared" si="2"/>
        <v>3602.6561731431384</v>
      </c>
      <c r="Q4" s="46">
        <f t="shared" si="3"/>
        <v>8.2705605444057362E-2</v>
      </c>
      <c r="R4" s="39" t="s">
        <v>191</v>
      </c>
      <c r="T4" s="39" t="s">
        <v>30</v>
      </c>
      <c r="U4" s="39">
        <v>1</v>
      </c>
      <c r="V4" s="39">
        <v>0</v>
      </c>
      <c r="W4" s="47">
        <v>45041</v>
      </c>
      <c r="Y4" s="48" t="s">
        <v>32</v>
      </c>
    </row>
    <row r="5" spans="1:44" ht="16.5" thickTop="1" x14ac:dyDescent="0.25">
      <c r="A5" s="5"/>
      <c r="B5" s="5"/>
      <c r="C5" s="35"/>
      <c r="D5" s="20" t="s">
        <v>265</v>
      </c>
      <c r="E5" s="10">
        <f>+SUM(E2:E4)</f>
        <v>1020666</v>
      </c>
      <c r="F5" s="5"/>
      <c r="G5" s="5"/>
      <c r="H5" s="10">
        <f>+SUM(H2:H4)</f>
        <v>1020666</v>
      </c>
      <c r="I5" s="10">
        <f>+SUM(I2:I4)</f>
        <v>353700</v>
      </c>
      <c r="J5" s="15"/>
      <c r="K5" s="10">
        <f>+SUM(K2:K4)</f>
        <v>955377</v>
      </c>
      <c r="L5" s="10">
        <f>+SUM(L2:L4)</f>
        <v>1020666</v>
      </c>
      <c r="M5" s="10">
        <f>+SUM(M2:M4)</f>
        <v>955377</v>
      </c>
      <c r="N5" s="25">
        <f>+SUM(N2:N4)</f>
        <v>190.32999999999998</v>
      </c>
      <c r="O5" s="25"/>
      <c r="P5" s="10">
        <f>L5/N5</f>
        <v>5362.6123049440448</v>
      </c>
      <c r="Q5" s="30"/>
      <c r="R5" s="5"/>
      <c r="S5" s="5"/>
      <c r="T5" s="5"/>
      <c r="U5" s="5"/>
      <c r="V5" s="5"/>
      <c r="W5" s="5"/>
      <c r="X5" s="5"/>
      <c r="Y5" s="5"/>
    </row>
    <row r="6" spans="1:44" x14ac:dyDescent="0.25">
      <c r="A6" s="6"/>
      <c r="B6" s="6"/>
      <c r="C6" s="36"/>
      <c r="D6" s="21"/>
      <c r="E6" s="11"/>
      <c r="F6" s="6"/>
      <c r="G6" s="6"/>
      <c r="H6" s="11"/>
      <c r="I6" s="11" t="s">
        <v>266</v>
      </c>
      <c r="J6" s="16">
        <f>I5/H5*100</f>
        <v>34.653843666782272</v>
      </c>
      <c r="K6" s="11"/>
      <c r="L6" s="11"/>
      <c r="M6" s="11" t="s">
        <v>267</v>
      </c>
      <c r="N6" s="26" t="s">
        <v>267</v>
      </c>
      <c r="O6" s="26"/>
      <c r="P6" s="11" t="s">
        <v>267</v>
      </c>
      <c r="Q6" s="31"/>
      <c r="R6" s="6"/>
      <c r="S6" s="6"/>
      <c r="T6" s="6"/>
      <c r="U6" s="6"/>
      <c r="V6" s="6"/>
      <c r="W6" s="6"/>
      <c r="X6" s="6"/>
      <c r="Y6" s="6"/>
    </row>
    <row r="7" spans="1:44" x14ac:dyDescent="0.25">
      <c r="A7" s="7"/>
      <c r="B7" s="7"/>
      <c r="C7" s="37"/>
      <c r="D7" s="22"/>
      <c r="E7" s="12"/>
      <c r="F7" s="7"/>
      <c r="G7" s="7"/>
      <c r="H7" s="12"/>
      <c r="I7" s="12" t="s">
        <v>268</v>
      </c>
      <c r="J7" s="17">
        <f>STDEV(J2:J4)</f>
        <v>18.084799686933476</v>
      </c>
      <c r="K7" s="12"/>
      <c r="L7" s="12"/>
      <c r="M7" s="12" t="s">
        <v>269</v>
      </c>
      <c r="N7" s="27" t="s">
        <v>270</v>
      </c>
      <c r="O7" s="27">
        <f>L5/N5</f>
        <v>5362.6123049440448</v>
      </c>
      <c r="P7" s="12" t="s">
        <v>271</v>
      </c>
      <c r="Q7" s="32">
        <f>L5/N5/43560</f>
        <v>0.12310863877282013</v>
      </c>
      <c r="R7" s="7"/>
      <c r="S7" s="7"/>
      <c r="T7" s="7"/>
      <c r="U7" s="7"/>
      <c r="V7" s="7"/>
      <c r="W7" s="7"/>
      <c r="X7" s="7"/>
      <c r="Y7" s="7"/>
    </row>
    <row r="9" spans="1:44" x14ac:dyDescent="0.25">
      <c r="A9" s="52" t="s">
        <v>323</v>
      </c>
      <c r="B9" s="52" t="s">
        <v>324</v>
      </c>
    </row>
    <row r="11" spans="1:44" x14ac:dyDescent="0.25">
      <c r="A11" t="s">
        <v>325</v>
      </c>
    </row>
  </sheetData>
  <conditionalFormatting sqref="A2:Y4">
    <cfRule type="expression" dxfId="19" priority="1" stopIfTrue="1">
      <formula>MOD(ROW(),4)&gt;1</formula>
    </cfRule>
    <cfRule type="expression" dxfId="18" priority="2" stopIfTrue="1">
      <formula>MOD(ROW(),4)&lt;2</formula>
    </cfRule>
  </conditionalFormatting>
  <pageMargins left="0.7" right="0.7" top="0.75" bottom="0.75" header="0.3" footer="0.3"/>
  <pageSetup paperSize="5" scale="4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2"/>
  <sheetViews>
    <sheetView workbookViewId="0">
      <selection activeCell="A19" sqref="A19"/>
    </sheetView>
  </sheetViews>
  <sheetFormatPr defaultRowHeight="15.75" x14ac:dyDescent="0.25"/>
  <cols>
    <col min="1" max="1" width="18.42578125" bestFit="1" customWidth="1"/>
    <col min="2" max="2" width="13.85546875" bestFit="1" customWidth="1"/>
    <col min="3" max="3" width="2.140625" style="34" bestFit="1" customWidth="1"/>
    <col min="4" max="4" width="8.7109375" style="19" bestFit="1" customWidth="1"/>
    <col min="5" max="5" width="9.28515625" style="9" bestFit="1" customWidth="1"/>
    <col min="6" max="6" width="5.28515625" bestFit="1" customWidth="1"/>
    <col min="7" max="7" width="29" bestFit="1" customWidth="1"/>
    <col min="8" max="8" width="9.7109375" style="9" bestFit="1" customWidth="1"/>
    <col min="9" max="9" width="14" style="9" bestFit="1" customWidth="1"/>
    <col min="10" max="10" width="12.28515625" style="14" bestFit="1" customWidth="1"/>
    <col min="11" max="11" width="12.7109375" style="9" bestFit="1" customWidth="1"/>
    <col min="12" max="12" width="12.5703125" style="9" bestFit="1" customWidth="1"/>
    <col min="13" max="13" width="13.85546875" style="9" bestFit="1" customWidth="1"/>
    <col min="14" max="14" width="13.5703125" style="24" bestFit="1" customWidth="1"/>
    <col min="15" max="15" width="10.28515625" style="24" bestFit="1" customWidth="1"/>
    <col min="16" max="16" width="11.28515625" style="9" bestFit="1" customWidth="1"/>
    <col min="17" max="17" width="11.28515625" style="29" bestFit="1" customWidth="1"/>
    <col min="18" max="18" width="18.28515625" bestFit="1" customWidth="1"/>
    <col min="19" max="19" width="12.7109375" bestFit="1" customWidth="1"/>
    <col min="20" max="20" width="8.85546875" bestFit="1" customWidth="1"/>
    <col min="21" max="21" width="5.140625" bestFit="1" customWidth="1"/>
  </cols>
  <sheetData>
    <row r="1" spans="1:40" x14ac:dyDescent="0.25">
      <c r="A1" s="1" t="s">
        <v>0</v>
      </c>
      <c r="B1" s="1" t="s">
        <v>1</v>
      </c>
      <c r="C1" s="33"/>
      <c r="D1" s="18" t="s">
        <v>2</v>
      </c>
      <c r="E1" s="8" t="s">
        <v>3</v>
      </c>
      <c r="F1" s="1" t="s">
        <v>4</v>
      </c>
      <c r="G1" s="1" t="s">
        <v>5</v>
      </c>
      <c r="H1" s="8" t="s">
        <v>6</v>
      </c>
      <c r="I1" s="8" t="s">
        <v>7</v>
      </c>
      <c r="J1" s="13" t="s">
        <v>8</v>
      </c>
      <c r="K1" s="8" t="s">
        <v>9</v>
      </c>
      <c r="L1" s="8" t="s">
        <v>10</v>
      </c>
      <c r="M1" s="8" t="s">
        <v>11</v>
      </c>
      <c r="N1" s="23" t="s">
        <v>12</v>
      </c>
      <c r="O1" s="23" t="s">
        <v>13</v>
      </c>
      <c r="P1" s="8" t="s">
        <v>14</v>
      </c>
      <c r="Q1" s="28" t="s">
        <v>15</v>
      </c>
      <c r="R1" s="1" t="s">
        <v>17</v>
      </c>
      <c r="S1" s="1" t="s">
        <v>18</v>
      </c>
      <c r="T1" s="1" t="s">
        <v>22</v>
      </c>
      <c r="U1" s="1" t="s">
        <v>23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x14ac:dyDescent="0.25">
      <c r="A2" t="s">
        <v>194</v>
      </c>
      <c r="B2" t="s">
        <v>195</v>
      </c>
      <c r="C2" s="34" t="s">
        <v>272</v>
      </c>
      <c r="D2" s="19">
        <v>45343</v>
      </c>
      <c r="E2" s="9">
        <v>72000</v>
      </c>
      <c r="F2" t="s">
        <v>26</v>
      </c>
      <c r="G2" t="s">
        <v>64</v>
      </c>
      <c r="H2" s="9">
        <v>72000</v>
      </c>
      <c r="I2" s="9">
        <v>31000</v>
      </c>
      <c r="J2" s="14">
        <f t="shared" ref="J2:J4" si="0">I2/H2*100</f>
        <v>43.055555555555557</v>
      </c>
      <c r="K2" s="9">
        <v>83238</v>
      </c>
      <c r="L2" s="9">
        <f t="shared" ref="L2:L4" si="1">H2-0</f>
        <v>72000</v>
      </c>
      <c r="M2" s="9">
        <v>83238</v>
      </c>
      <c r="N2" s="24">
        <v>20</v>
      </c>
      <c r="O2" s="24">
        <v>10</v>
      </c>
      <c r="P2" s="9">
        <f t="shared" ref="P2:P4" si="2">L2/N2</f>
        <v>3600</v>
      </c>
      <c r="Q2" s="29">
        <f t="shared" ref="Q2:Q4" si="3">L2/N2/43560</f>
        <v>8.2644628099173556E-2</v>
      </c>
      <c r="R2" t="s">
        <v>197</v>
      </c>
      <c r="U2" s="4" t="s">
        <v>32</v>
      </c>
    </row>
    <row r="3" spans="1:40" x14ac:dyDescent="0.25">
      <c r="A3" t="s">
        <v>198</v>
      </c>
      <c r="B3" t="s">
        <v>199</v>
      </c>
      <c r="C3" s="34" t="s">
        <v>272</v>
      </c>
      <c r="D3" s="19">
        <v>45219</v>
      </c>
      <c r="E3" s="9">
        <v>138000</v>
      </c>
      <c r="F3" t="s">
        <v>26</v>
      </c>
      <c r="G3" t="s">
        <v>64</v>
      </c>
      <c r="H3" s="9">
        <v>138000</v>
      </c>
      <c r="I3" s="9">
        <v>31400</v>
      </c>
      <c r="J3" s="14">
        <f t="shared" si="0"/>
        <v>22.753623188405797</v>
      </c>
      <c r="K3" s="9">
        <v>44095</v>
      </c>
      <c r="L3" s="9">
        <f t="shared" si="1"/>
        <v>138000</v>
      </c>
      <c r="M3" s="9">
        <v>44095</v>
      </c>
      <c r="N3" s="24">
        <v>20.32</v>
      </c>
      <c r="O3" s="24">
        <v>10.16</v>
      </c>
      <c r="P3" s="9">
        <f t="shared" si="2"/>
        <v>6791.3385826771655</v>
      </c>
      <c r="Q3" s="29">
        <f t="shared" si="3"/>
        <v>0.15590768096136742</v>
      </c>
      <c r="R3" t="s">
        <v>201</v>
      </c>
      <c r="S3" t="s">
        <v>30</v>
      </c>
      <c r="U3" s="4" t="s">
        <v>63</v>
      </c>
    </row>
    <row r="4" spans="1:40" ht="16.5" thickBot="1" x14ac:dyDescent="0.3">
      <c r="A4" t="s">
        <v>202</v>
      </c>
      <c r="B4" t="s">
        <v>203</v>
      </c>
      <c r="C4" s="34" t="s">
        <v>272</v>
      </c>
      <c r="D4" s="19">
        <v>44776</v>
      </c>
      <c r="E4" s="9">
        <v>240000</v>
      </c>
      <c r="F4" t="s">
        <v>26</v>
      </c>
      <c r="G4" t="s">
        <v>27</v>
      </c>
      <c r="H4" s="9">
        <v>240000</v>
      </c>
      <c r="I4" s="9">
        <v>121300</v>
      </c>
      <c r="J4" s="14">
        <f t="shared" si="0"/>
        <v>50.541666666666664</v>
      </c>
      <c r="K4" s="9">
        <v>226736</v>
      </c>
      <c r="L4" s="9">
        <f t="shared" si="1"/>
        <v>240000</v>
      </c>
      <c r="M4" s="9">
        <v>226736</v>
      </c>
      <c r="N4" s="24">
        <v>71.3</v>
      </c>
      <c r="O4" s="24">
        <v>71.3</v>
      </c>
      <c r="P4" s="9">
        <f t="shared" si="2"/>
        <v>3366.0589060308557</v>
      </c>
      <c r="Q4" s="29">
        <f t="shared" si="3"/>
        <v>7.7274079569119733E-2</v>
      </c>
      <c r="S4" t="s">
        <v>30</v>
      </c>
      <c r="U4" s="4" t="s">
        <v>32</v>
      </c>
    </row>
    <row r="5" spans="1:40" ht="16.5" thickTop="1" x14ac:dyDescent="0.25">
      <c r="A5" s="5"/>
      <c r="B5" s="5"/>
      <c r="C5" s="35"/>
      <c r="D5" s="20" t="s">
        <v>265</v>
      </c>
      <c r="E5" s="10">
        <f>+SUM(E2:E4)</f>
        <v>450000</v>
      </c>
      <c r="F5" s="5"/>
      <c r="G5" s="5"/>
      <c r="H5" s="10">
        <f>+SUM(H2:H4)</f>
        <v>450000</v>
      </c>
      <c r="I5" s="10">
        <f>+SUM(I2:I4)</f>
        <v>183700</v>
      </c>
      <c r="J5" s="15"/>
      <c r="K5" s="10">
        <f>+SUM(K2:K4)</f>
        <v>354069</v>
      </c>
      <c r="L5" s="10">
        <f>+SUM(L2:L4)</f>
        <v>450000</v>
      </c>
      <c r="M5" s="10">
        <f>+SUM(M2:M4)</f>
        <v>354069</v>
      </c>
      <c r="N5" s="25">
        <f>+SUM(N2:N4)</f>
        <v>111.62</v>
      </c>
      <c r="O5" s="25">
        <f>+SUM(O2:O4)</f>
        <v>91.46</v>
      </c>
      <c r="P5" s="10">
        <f>L5/N5</f>
        <v>4031.5355671026696</v>
      </c>
      <c r="Q5" s="30"/>
      <c r="R5" s="5"/>
      <c r="S5" s="5"/>
      <c r="T5" s="5"/>
      <c r="U5" s="5"/>
    </row>
    <row r="6" spans="1:40" x14ac:dyDescent="0.25">
      <c r="A6" s="6"/>
      <c r="B6" s="6"/>
      <c r="C6" s="36"/>
      <c r="D6" s="21"/>
      <c r="E6" s="11"/>
      <c r="F6" s="6"/>
      <c r="G6" s="6"/>
      <c r="H6" s="11"/>
      <c r="I6" s="11" t="s">
        <v>266</v>
      </c>
      <c r="J6" s="16">
        <f>I5/H5*100</f>
        <v>40.822222222222223</v>
      </c>
      <c r="K6" s="11"/>
      <c r="L6" s="11"/>
      <c r="M6" s="11" t="s">
        <v>267</v>
      </c>
      <c r="N6" s="26" t="s">
        <v>267</v>
      </c>
      <c r="O6" s="26"/>
      <c r="P6" s="11" t="s">
        <v>267</v>
      </c>
      <c r="Q6" s="31"/>
      <c r="R6" s="6"/>
      <c r="S6" s="6"/>
      <c r="T6" s="6"/>
      <c r="U6" s="6"/>
    </row>
    <row r="7" spans="1:40" x14ac:dyDescent="0.25">
      <c r="A7" s="7"/>
      <c r="B7" s="7"/>
      <c r="C7" s="37"/>
      <c r="D7" s="22"/>
      <c r="E7" s="12"/>
      <c r="F7" s="7"/>
      <c r="G7" s="7"/>
      <c r="H7" s="12"/>
      <c r="I7" s="12" t="s">
        <v>268</v>
      </c>
      <c r="J7" s="17">
        <f>STDEV(J2:J4)</f>
        <v>14.378141266971548</v>
      </c>
      <c r="K7" s="12"/>
      <c r="L7" s="12"/>
      <c r="M7" s="12" t="s">
        <v>269</v>
      </c>
      <c r="N7" s="27" t="s">
        <v>270</v>
      </c>
      <c r="O7" s="27">
        <f>L5/N5</f>
        <v>4031.5355671026696</v>
      </c>
      <c r="P7" s="12" t="s">
        <v>271</v>
      </c>
      <c r="Q7" s="32">
        <f>L5/N5/43560</f>
        <v>9.2551321558830793E-2</v>
      </c>
      <c r="R7" s="7"/>
      <c r="S7" s="7"/>
      <c r="T7" s="7"/>
      <c r="U7" s="7"/>
    </row>
    <row r="9" spans="1:40" x14ac:dyDescent="0.25">
      <c r="A9" s="52" t="s">
        <v>326</v>
      </c>
      <c r="B9" s="52" t="s">
        <v>327</v>
      </c>
    </row>
    <row r="11" spans="1:40" x14ac:dyDescent="0.25">
      <c r="A11" t="s">
        <v>309</v>
      </c>
    </row>
    <row r="12" spans="1:40" x14ac:dyDescent="0.25">
      <c r="A12" s="39" t="s">
        <v>192</v>
      </c>
      <c r="B12" s="39" t="s">
        <v>125</v>
      </c>
      <c r="C12" s="41" t="s">
        <v>272</v>
      </c>
      <c r="D12" s="42">
        <v>45258</v>
      </c>
      <c r="E12" s="43">
        <v>0</v>
      </c>
      <c r="F12" s="39" t="s">
        <v>72</v>
      </c>
      <c r="G12" s="39" t="s">
        <v>140</v>
      </c>
      <c r="H12" s="43">
        <v>0</v>
      </c>
      <c r="I12" s="43">
        <v>0</v>
      </c>
      <c r="J12" s="44" t="e">
        <f t="shared" ref="J12" si="4">I12/H12*100</f>
        <v>#DIV/0!</v>
      </c>
      <c r="K12" s="43">
        <v>0</v>
      </c>
      <c r="L12" s="43">
        <f t="shared" ref="L12" si="5">H12-0</f>
        <v>0</v>
      </c>
      <c r="M12" s="43">
        <v>0</v>
      </c>
      <c r="N12" s="45">
        <v>10</v>
      </c>
      <c r="O12" s="45">
        <v>10</v>
      </c>
      <c r="P12" s="43">
        <f t="shared" ref="P12" si="6">L12/N12</f>
        <v>0</v>
      </c>
      <c r="Q12" s="46">
        <f t="shared" ref="Q12" si="7">L12/N12/43560</f>
        <v>0</v>
      </c>
      <c r="U12" s="4" t="s">
        <v>28</v>
      </c>
    </row>
  </sheetData>
  <conditionalFormatting sqref="A2:U4 A12:U12">
    <cfRule type="expression" dxfId="17" priority="3" stopIfTrue="1">
      <formula>MOD(ROW(),4)&gt;1</formula>
    </cfRule>
    <cfRule type="expression" dxfId="16" priority="4" stopIfTrue="1">
      <formula>MOD(ROW(),4)&lt;2</formula>
    </cfRule>
  </conditionalFormatting>
  <pageMargins left="0.7" right="0.7" top="0.75" bottom="0.75" header="0.3" footer="0.3"/>
  <pageSetup paperSize="5" scale="6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8"/>
  <sheetViews>
    <sheetView workbookViewId="0">
      <selection activeCell="N5" sqref="N5"/>
    </sheetView>
  </sheetViews>
  <sheetFormatPr defaultRowHeight="15.75" x14ac:dyDescent="0.25"/>
  <cols>
    <col min="1" max="1" width="14.140625" bestFit="1" customWidth="1"/>
    <col min="2" max="2" width="13.28515625" bestFit="1" customWidth="1"/>
    <col min="3" max="3" width="2.140625" style="34" bestFit="1" customWidth="1"/>
    <col min="4" max="4" width="8.7109375" style="19" bestFit="1" customWidth="1"/>
    <col min="5" max="5" width="9.28515625" style="9" bestFit="1" customWidth="1"/>
    <col min="6" max="6" width="5.28515625" bestFit="1" customWidth="1"/>
    <col min="7" max="7" width="16.140625" bestFit="1" customWidth="1"/>
    <col min="8" max="8" width="9.7109375" style="9" bestFit="1" customWidth="1"/>
    <col min="9" max="9" width="14" style="9" bestFit="1" customWidth="1"/>
    <col min="10" max="10" width="12.28515625" style="14" bestFit="1" customWidth="1"/>
    <col min="11" max="11" width="12.7109375" style="9" bestFit="1" customWidth="1"/>
    <col min="12" max="12" width="12.5703125" style="9" bestFit="1" customWidth="1"/>
    <col min="13" max="13" width="13.85546875" style="9" bestFit="1" customWidth="1"/>
    <col min="14" max="14" width="13.5703125" style="24" bestFit="1" customWidth="1"/>
    <col min="15" max="15" width="10.28515625" style="24" bestFit="1" customWidth="1"/>
    <col min="16" max="16" width="11.28515625" style="9" bestFit="1" customWidth="1"/>
    <col min="17" max="17" width="11.28515625" style="29" bestFit="1" customWidth="1"/>
    <col min="18" max="18" width="10.140625" bestFit="1" customWidth="1"/>
    <col min="19" max="19" width="18.28515625" bestFit="1" customWidth="1"/>
    <col min="20" max="20" width="12.7109375" bestFit="1" customWidth="1"/>
    <col min="21" max="22" width="6.28515625" bestFit="1" customWidth="1"/>
    <col min="23" max="23" width="13.7109375" bestFit="1" customWidth="1"/>
    <col min="24" max="24" width="8.85546875" bestFit="1" customWidth="1"/>
    <col min="25" max="25" width="5.140625" bestFit="1" customWidth="1"/>
  </cols>
  <sheetData>
    <row r="1" spans="1:44" x14ac:dyDescent="0.25">
      <c r="A1" s="1" t="s">
        <v>0</v>
      </c>
      <c r="B1" s="1" t="s">
        <v>1</v>
      </c>
      <c r="C1" s="33"/>
      <c r="D1" s="18" t="s">
        <v>2</v>
      </c>
      <c r="E1" s="8" t="s">
        <v>3</v>
      </c>
      <c r="F1" s="1" t="s">
        <v>4</v>
      </c>
      <c r="G1" s="1" t="s">
        <v>5</v>
      </c>
      <c r="H1" s="8" t="s">
        <v>6</v>
      </c>
      <c r="I1" s="8" t="s">
        <v>7</v>
      </c>
      <c r="J1" s="13" t="s">
        <v>8</v>
      </c>
      <c r="K1" s="8" t="s">
        <v>9</v>
      </c>
      <c r="L1" s="8" t="s">
        <v>10</v>
      </c>
      <c r="M1" s="8" t="s">
        <v>11</v>
      </c>
      <c r="N1" s="23" t="s">
        <v>12</v>
      </c>
      <c r="O1" s="23" t="s">
        <v>13</v>
      </c>
      <c r="P1" s="8" t="s">
        <v>14</v>
      </c>
      <c r="Q1" s="28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25">
      <c r="A2" t="s">
        <v>209</v>
      </c>
      <c r="B2" t="s">
        <v>210</v>
      </c>
      <c r="C2" s="34" t="s">
        <v>272</v>
      </c>
      <c r="D2" s="19">
        <v>44980</v>
      </c>
      <c r="E2" s="9">
        <v>240000</v>
      </c>
      <c r="F2" t="s">
        <v>72</v>
      </c>
      <c r="G2" t="s">
        <v>35</v>
      </c>
      <c r="H2" s="9">
        <v>240000</v>
      </c>
      <c r="I2" s="9">
        <v>0</v>
      </c>
      <c r="J2" s="14">
        <f t="shared" ref="J2:J4" si="0">I2/H2*100</f>
        <v>0</v>
      </c>
      <c r="K2" s="9">
        <v>180814</v>
      </c>
      <c r="L2" s="9">
        <f t="shared" ref="L2:L4" si="1">H2-0</f>
        <v>240000</v>
      </c>
      <c r="M2" s="9">
        <v>180814</v>
      </c>
      <c r="N2" s="24">
        <v>35.171999999999997</v>
      </c>
      <c r="O2" s="24">
        <v>35.171999999999997</v>
      </c>
      <c r="P2" s="9">
        <f t="shared" ref="P2:P4" si="2">L2/N2</f>
        <v>6823.6096895257597</v>
      </c>
      <c r="Q2" s="29">
        <f t="shared" ref="Q2:Q4" si="3">L2/N2/43560</f>
        <v>0.15664852363465931</v>
      </c>
      <c r="R2" t="s">
        <v>211</v>
      </c>
      <c r="U2">
        <v>0</v>
      </c>
      <c r="V2">
        <v>1</v>
      </c>
      <c r="W2" s="3">
        <v>45188</v>
      </c>
      <c r="Y2" s="4" t="s">
        <v>32</v>
      </c>
    </row>
    <row r="3" spans="1:44" x14ac:dyDescent="0.25">
      <c r="A3" t="s">
        <v>289</v>
      </c>
      <c r="B3" t="s">
        <v>210</v>
      </c>
      <c r="C3" s="34" t="s">
        <v>272</v>
      </c>
      <c r="D3" s="19">
        <v>45146</v>
      </c>
      <c r="E3" s="9">
        <v>225000</v>
      </c>
      <c r="F3" t="s">
        <v>26</v>
      </c>
      <c r="G3" t="s">
        <v>35</v>
      </c>
      <c r="H3" s="9">
        <v>225000</v>
      </c>
      <c r="I3" s="9">
        <v>70700</v>
      </c>
      <c r="J3" s="14">
        <f t="shared" si="0"/>
        <v>31.422222222222224</v>
      </c>
      <c r="K3" s="9">
        <v>0</v>
      </c>
      <c r="L3" s="9">
        <f t="shared" si="1"/>
        <v>225000</v>
      </c>
      <c r="M3" s="9">
        <v>0</v>
      </c>
      <c r="N3" s="24">
        <v>33.29</v>
      </c>
      <c r="O3" s="24">
        <v>33.29</v>
      </c>
      <c r="P3" s="9">
        <f t="shared" si="2"/>
        <v>6758.7864223490542</v>
      </c>
      <c r="Q3" s="29">
        <f t="shared" si="3"/>
        <v>0.15516038618799483</v>
      </c>
      <c r="R3" t="s">
        <v>290</v>
      </c>
      <c r="U3" s="3"/>
      <c r="W3" s="50">
        <v>102</v>
      </c>
    </row>
    <row r="4" spans="1:44" ht="16.5" thickBot="1" x14ac:dyDescent="0.3">
      <c r="A4" t="s">
        <v>212</v>
      </c>
      <c r="B4" t="s">
        <v>210</v>
      </c>
      <c r="C4" s="34" t="s">
        <v>272</v>
      </c>
      <c r="D4" s="19">
        <v>45274</v>
      </c>
      <c r="E4" s="9">
        <v>310000</v>
      </c>
      <c r="F4" t="s">
        <v>26</v>
      </c>
      <c r="G4" t="s">
        <v>27</v>
      </c>
      <c r="H4" s="9">
        <v>310000</v>
      </c>
      <c r="I4" s="9">
        <v>142600</v>
      </c>
      <c r="J4" s="14">
        <f t="shared" si="0"/>
        <v>46</v>
      </c>
      <c r="K4" s="9">
        <v>330912</v>
      </c>
      <c r="L4" s="9">
        <f t="shared" si="1"/>
        <v>310000</v>
      </c>
      <c r="M4" s="9">
        <v>330912</v>
      </c>
      <c r="N4" s="24">
        <v>71.400000000000006</v>
      </c>
      <c r="O4" s="24">
        <v>71.400000000000006</v>
      </c>
      <c r="P4" s="9">
        <f t="shared" si="2"/>
        <v>4341.7366946778711</v>
      </c>
      <c r="Q4" s="29">
        <f t="shared" si="3"/>
        <v>9.9672559565607693E-2</v>
      </c>
      <c r="R4" t="s">
        <v>213</v>
      </c>
      <c r="T4" t="s">
        <v>30</v>
      </c>
      <c r="U4">
        <v>0</v>
      </c>
      <c r="V4">
        <v>1</v>
      </c>
      <c r="W4" s="3">
        <v>43634</v>
      </c>
      <c r="Y4" s="4" t="s">
        <v>32</v>
      </c>
    </row>
    <row r="5" spans="1:44" ht="16.5" thickTop="1" x14ac:dyDescent="0.25">
      <c r="A5" s="5"/>
      <c r="B5" s="5"/>
      <c r="C5" s="35"/>
      <c r="D5" s="20" t="s">
        <v>265</v>
      </c>
      <c r="E5" s="10">
        <f>+SUM(E2:E4)</f>
        <v>775000</v>
      </c>
      <c r="F5" s="5"/>
      <c r="G5" s="5"/>
      <c r="H5" s="10">
        <f>+SUM(H2:H4)</f>
        <v>775000</v>
      </c>
      <c r="I5" s="10">
        <f>+SUM(I2:I4)</f>
        <v>213300</v>
      </c>
      <c r="J5" s="15"/>
      <c r="K5" s="10">
        <f>+SUM(K2:K4)</f>
        <v>511726</v>
      </c>
      <c r="L5" s="10">
        <f>+SUM(L2:L4)</f>
        <v>775000</v>
      </c>
      <c r="M5" s="10">
        <f>+SUM(M2:M4)</f>
        <v>511726</v>
      </c>
      <c r="N5" s="25">
        <f>+SUM(N2:N4)</f>
        <v>139.86199999999999</v>
      </c>
      <c r="O5" s="25">
        <f>+SUM(O2:O4)</f>
        <v>139.86199999999999</v>
      </c>
      <c r="P5" s="10">
        <f>L5/N5</f>
        <v>5541.1763023551784</v>
      </c>
      <c r="Q5" s="30"/>
      <c r="R5" s="5"/>
      <c r="S5" s="5"/>
      <c r="T5" s="5"/>
      <c r="U5" s="5"/>
      <c r="V5" s="5"/>
      <c r="W5" s="5"/>
      <c r="X5" s="5"/>
      <c r="Y5" s="5"/>
    </row>
    <row r="6" spans="1:44" x14ac:dyDescent="0.25">
      <c r="A6" s="6"/>
      <c r="B6" s="6"/>
      <c r="C6" s="36"/>
      <c r="D6" s="21"/>
      <c r="E6" s="11"/>
      <c r="F6" s="6"/>
      <c r="G6" s="6"/>
      <c r="H6" s="11"/>
      <c r="I6" s="11" t="s">
        <v>266</v>
      </c>
      <c r="J6" s="16">
        <f>I5/H5*100</f>
        <v>27.522580645161288</v>
      </c>
      <c r="K6" s="11"/>
      <c r="L6" s="11"/>
      <c r="M6" s="11" t="s">
        <v>267</v>
      </c>
      <c r="N6" s="26" t="s">
        <v>267</v>
      </c>
      <c r="O6" s="26"/>
      <c r="P6" s="11" t="s">
        <v>267</v>
      </c>
      <c r="Q6" s="31"/>
      <c r="R6" s="6"/>
      <c r="S6" s="6"/>
      <c r="T6" s="6"/>
      <c r="U6" s="6"/>
      <c r="V6" s="6"/>
      <c r="W6" s="6"/>
      <c r="X6" s="6"/>
      <c r="Y6" s="6"/>
    </row>
    <row r="7" spans="1:44" x14ac:dyDescent="0.25">
      <c r="A7" s="7"/>
      <c r="B7" s="7"/>
      <c r="C7" s="37"/>
      <c r="D7" s="22"/>
      <c r="E7" s="12"/>
      <c r="F7" s="7"/>
      <c r="G7" s="7"/>
      <c r="H7" s="12"/>
      <c r="I7" s="12" t="s">
        <v>268</v>
      </c>
      <c r="J7" s="17">
        <f>STDEV(J2:J4)</f>
        <v>23.50839443801933</v>
      </c>
      <c r="K7" s="12"/>
      <c r="L7" s="12"/>
      <c r="M7" s="12" t="s">
        <v>269</v>
      </c>
      <c r="N7" s="27" t="s">
        <v>270</v>
      </c>
      <c r="O7" s="27">
        <f>L5/N5</f>
        <v>5541.1763023551784</v>
      </c>
      <c r="P7" s="12" t="s">
        <v>271</v>
      </c>
      <c r="Q7" s="32">
        <f>L5/N5/43560</f>
        <v>0.1272079040944715</v>
      </c>
      <c r="R7" s="7"/>
      <c r="S7" s="7"/>
      <c r="T7" s="7"/>
      <c r="U7" s="7"/>
      <c r="V7" s="7"/>
      <c r="W7" s="7"/>
      <c r="X7" s="7"/>
      <c r="Y7" s="7"/>
    </row>
    <row r="8" spans="1:44" x14ac:dyDescent="0.25">
      <c r="A8" s="52" t="s">
        <v>328</v>
      </c>
      <c r="B8" s="52" t="s">
        <v>329</v>
      </c>
    </row>
  </sheetData>
  <conditionalFormatting sqref="A3:W3">
    <cfRule type="expression" dxfId="15" priority="1" stopIfTrue="1">
      <formula>MOD(ROW(),4)&gt;1</formula>
    </cfRule>
    <cfRule type="expression" dxfId="14" priority="2" stopIfTrue="1">
      <formula>MOD(ROW(),4)&lt;2</formula>
    </cfRule>
  </conditionalFormatting>
  <conditionalFormatting sqref="A2:Y2 A4:Y4">
    <cfRule type="expression" dxfId="13" priority="3" stopIfTrue="1">
      <formula>MOD(ROW(),4)&gt;1</formula>
    </cfRule>
    <cfRule type="expression" dxfId="12" priority="4" stopIfTrue="1">
      <formula>MOD(ROW(),4)&lt;2</formula>
    </cfRule>
  </conditionalFormatting>
  <pageMargins left="0.7" right="0.7" top="0.75" bottom="0.75" header="0.3" footer="0.3"/>
  <pageSetup paperSize="5" scale="5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"/>
  <sheetViews>
    <sheetView workbookViewId="0">
      <selection activeCell="T1" sqref="T1:U1048576"/>
    </sheetView>
  </sheetViews>
  <sheetFormatPr defaultRowHeight="15.75" x14ac:dyDescent="0.25"/>
  <cols>
    <col min="1" max="1" width="14.140625" bestFit="1" customWidth="1"/>
    <col min="2" max="2" width="13.28515625" bestFit="1" customWidth="1"/>
    <col min="3" max="3" width="2.140625" style="34" bestFit="1" customWidth="1"/>
    <col min="4" max="4" width="8.7109375" style="19" bestFit="1" customWidth="1"/>
    <col min="5" max="5" width="9.28515625" style="9" bestFit="1" customWidth="1"/>
    <col min="6" max="6" width="5.28515625" bestFit="1" customWidth="1"/>
    <col min="7" max="7" width="16.140625" bestFit="1" customWidth="1"/>
    <col min="8" max="8" width="9.7109375" style="9" bestFit="1" customWidth="1"/>
    <col min="9" max="9" width="14" style="9" bestFit="1" customWidth="1"/>
    <col min="10" max="10" width="12.28515625" style="14" bestFit="1" customWidth="1"/>
    <col min="11" max="11" width="12.7109375" style="9" bestFit="1" customWidth="1"/>
    <col min="12" max="12" width="12.5703125" style="9" bestFit="1" customWidth="1"/>
    <col min="13" max="13" width="13.85546875" style="9" bestFit="1" customWidth="1"/>
    <col min="14" max="14" width="13.5703125" style="24" bestFit="1" customWidth="1"/>
    <col min="15" max="15" width="10.28515625" style="24" bestFit="1" customWidth="1"/>
    <col min="16" max="16" width="11.28515625" style="9" bestFit="1" customWidth="1"/>
    <col min="17" max="17" width="11.28515625" style="29" bestFit="1" customWidth="1"/>
    <col min="18" max="18" width="10.140625" bestFit="1" customWidth="1"/>
    <col min="19" max="19" width="12.7109375" bestFit="1" customWidth="1"/>
    <col min="20" max="20" width="13.7109375" bestFit="1" customWidth="1"/>
    <col min="21" max="21" width="8.85546875" bestFit="1" customWidth="1"/>
    <col min="22" max="22" width="5.140625" bestFit="1" customWidth="1"/>
  </cols>
  <sheetData>
    <row r="1" spans="1:41" x14ac:dyDescent="0.25">
      <c r="A1" s="1" t="s">
        <v>0</v>
      </c>
      <c r="B1" s="1" t="s">
        <v>1</v>
      </c>
      <c r="C1" s="33"/>
      <c r="D1" s="18" t="s">
        <v>2</v>
      </c>
      <c r="E1" s="8" t="s">
        <v>3</v>
      </c>
      <c r="F1" s="1" t="s">
        <v>4</v>
      </c>
      <c r="G1" s="1" t="s">
        <v>5</v>
      </c>
      <c r="H1" s="8" t="s">
        <v>6</v>
      </c>
      <c r="I1" s="8" t="s">
        <v>7</v>
      </c>
      <c r="J1" s="13" t="s">
        <v>8</v>
      </c>
      <c r="K1" s="8" t="s">
        <v>9</v>
      </c>
      <c r="L1" s="8" t="s">
        <v>10</v>
      </c>
      <c r="M1" s="8" t="s">
        <v>11</v>
      </c>
      <c r="N1" s="23" t="s">
        <v>12</v>
      </c>
      <c r="O1" s="23" t="s">
        <v>13</v>
      </c>
      <c r="P1" s="8" t="s">
        <v>14</v>
      </c>
      <c r="Q1" s="28" t="s">
        <v>15</v>
      </c>
      <c r="R1" s="1" t="s">
        <v>16</v>
      </c>
      <c r="S1" s="1" t="s">
        <v>18</v>
      </c>
      <c r="T1" s="1" t="s">
        <v>21</v>
      </c>
      <c r="U1" s="1" t="s">
        <v>22</v>
      </c>
      <c r="V1" s="1" t="s">
        <v>23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16.5" thickBot="1" x14ac:dyDescent="0.3">
      <c r="A2" t="s">
        <v>214</v>
      </c>
      <c r="B2" t="s">
        <v>215</v>
      </c>
      <c r="C2" s="34" t="s">
        <v>272</v>
      </c>
      <c r="D2" s="19">
        <v>45351</v>
      </c>
      <c r="E2" s="9">
        <v>305000</v>
      </c>
      <c r="F2" t="s">
        <v>72</v>
      </c>
      <c r="G2" t="s">
        <v>27</v>
      </c>
      <c r="H2" s="9">
        <v>305000</v>
      </c>
      <c r="I2" s="9">
        <v>120100</v>
      </c>
      <c r="J2" s="14">
        <f t="shared" ref="J2" si="0">I2/H2*100</f>
        <v>39.377049180327866</v>
      </c>
      <c r="K2" s="9">
        <v>231548</v>
      </c>
      <c r="L2" s="9">
        <f t="shared" ref="L2" si="1">H2-0</f>
        <v>305000</v>
      </c>
      <c r="M2" s="9">
        <v>231548</v>
      </c>
      <c r="N2" s="24">
        <v>40.24</v>
      </c>
      <c r="O2" s="24">
        <v>40.24</v>
      </c>
      <c r="P2" s="9">
        <f t="shared" ref="P2" si="2">L2/N2</f>
        <v>7579.5228628230616</v>
      </c>
      <c r="Q2" s="29">
        <f t="shared" ref="Q2" si="3">L2/N2/43560</f>
        <v>0.17400190226866533</v>
      </c>
      <c r="R2" t="s">
        <v>216</v>
      </c>
      <c r="S2" t="s">
        <v>30</v>
      </c>
      <c r="T2" s="3">
        <v>43262</v>
      </c>
      <c r="V2" s="4" t="s">
        <v>32</v>
      </c>
    </row>
    <row r="3" spans="1:41" ht="16.5" thickTop="1" x14ac:dyDescent="0.25">
      <c r="A3" s="5"/>
      <c r="B3" s="5"/>
      <c r="C3" s="35"/>
      <c r="D3" s="20" t="s">
        <v>265</v>
      </c>
      <c r="E3" s="10">
        <f>+SUM(E2:E2)</f>
        <v>305000</v>
      </c>
      <c r="F3" s="5"/>
      <c r="G3" s="5"/>
      <c r="H3" s="10">
        <f>+SUM(H2:H2)</f>
        <v>305000</v>
      </c>
      <c r="I3" s="10">
        <f>+SUM(I2:I2)</f>
        <v>120100</v>
      </c>
      <c r="J3" s="15"/>
      <c r="K3" s="10">
        <f>+SUM(K2:K2)</f>
        <v>231548</v>
      </c>
      <c r="L3" s="10">
        <f>+SUM(L2:L2)</f>
        <v>305000</v>
      </c>
      <c r="M3" s="10">
        <f>+SUM(M2:M2)</f>
        <v>231548</v>
      </c>
      <c r="N3" s="25">
        <f>+SUM(N2:N2)</f>
        <v>40.24</v>
      </c>
      <c r="O3" s="25">
        <f>+SUM(O2:O2)</f>
        <v>40.24</v>
      </c>
      <c r="P3" s="10"/>
      <c r="Q3" s="30"/>
      <c r="R3" s="5"/>
      <c r="S3" s="5"/>
      <c r="T3" s="5"/>
      <c r="U3" s="5"/>
      <c r="V3" s="5"/>
    </row>
    <row r="4" spans="1:41" x14ac:dyDescent="0.25">
      <c r="A4" s="6"/>
      <c r="B4" s="6"/>
      <c r="C4" s="36"/>
      <c r="D4" s="21"/>
      <c r="E4" s="11"/>
      <c r="F4" s="6"/>
      <c r="G4" s="6"/>
      <c r="H4" s="11"/>
      <c r="I4" s="11" t="s">
        <v>266</v>
      </c>
      <c r="J4" s="16">
        <f>I3/H3*100</f>
        <v>39.377049180327866</v>
      </c>
      <c r="K4" s="11"/>
      <c r="L4" s="11"/>
      <c r="M4" s="11" t="s">
        <v>267</v>
      </c>
      <c r="N4" s="26" t="s">
        <v>267</v>
      </c>
      <c r="O4" s="26"/>
      <c r="P4" s="11" t="s">
        <v>267</v>
      </c>
      <c r="Q4" s="31"/>
      <c r="R4" s="6"/>
      <c r="S4" s="6"/>
      <c r="T4" s="6"/>
      <c r="U4" s="6"/>
      <c r="V4" s="6"/>
    </row>
    <row r="5" spans="1:41" x14ac:dyDescent="0.25">
      <c r="A5" s="7"/>
      <c r="B5" s="7"/>
      <c r="C5" s="37"/>
      <c r="D5" s="22"/>
      <c r="E5" s="12"/>
      <c r="F5" s="7"/>
      <c r="G5" s="7"/>
      <c r="H5" s="12"/>
      <c r="I5" s="12" t="s">
        <v>268</v>
      </c>
      <c r="J5" s="17" t="e">
        <f>STDEV(J2:J2)</f>
        <v>#DIV/0!</v>
      </c>
      <c r="K5" s="12"/>
      <c r="L5" s="12"/>
      <c r="M5" s="12" t="s">
        <v>269</v>
      </c>
      <c r="N5" s="27" t="s">
        <v>270</v>
      </c>
      <c r="O5" s="27">
        <f>L3/N3</f>
        <v>7579.5228628230616</v>
      </c>
      <c r="P5" s="12" t="s">
        <v>271</v>
      </c>
      <c r="Q5" s="32">
        <f>L3/N3/43560</f>
        <v>0.17400190226866533</v>
      </c>
      <c r="R5" s="7"/>
      <c r="S5" s="7"/>
      <c r="T5" s="7"/>
      <c r="U5" s="7"/>
      <c r="V5" s="7"/>
    </row>
    <row r="7" spans="1:41" x14ac:dyDescent="0.25">
      <c r="A7" s="52" t="s">
        <v>330</v>
      </c>
      <c r="B7" s="52" t="s">
        <v>331</v>
      </c>
    </row>
  </sheetData>
  <conditionalFormatting sqref="A2:V2">
    <cfRule type="expression" dxfId="11" priority="1" stopIfTrue="1">
      <formula>MOD(ROW(),4)&gt;1</formula>
    </cfRule>
    <cfRule type="expression" dxfId="10" priority="2" stopIfTrue="1">
      <formula>MOD(ROW(),4)&lt;2</formula>
    </cfRule>
  </conditionalFormatting>
  <pageMargins left="0.7" right="0.7" top="0.75" bottom="0.75" header="0.3" footer="0.3"/>
  <pageSetup paperSize="5" scale="59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"/>
  <sheetViews>
    <sheetView workbookViewId="0">
      <selection activeCell="A11" sqref="A11:XFD11"/>
    </sheetView>
  </sheetViews>
  <sheetFormatPr defaultRowHeight="15.75" x14ac:dyDescent="0.25"/>
  <cols>
    <col min="1" max="1" width="14.28515625" bestFit="1" customWidth="1"/>
    <col min="2" max="2" width="26.28515625" bestFit="1" customWidth="1"/>
    <col min="3" max="3" width="4.42578125" style="34" customWidth="1"/>
    <col min="4" max="4" width="9.28515625" style="19" bestFit="1" customWidth="1"/>
    <col min="5" max="5" width="11.85546875" style="9" bestFit="1" customWidth="1"/>
    <col min="6" max="6" width="5.5703125" bestFit="1" customWidth="1"/>
    <col min="7" max="7" width="48.5703125" customWidth="1"/>
    <col min="8" max="8" width="11.85546875" style="9" bestFit="1" customWidth="1"/>
    <col min="9" max="9" width="14.7109375" style="9" bestFit="1" customWidth="1"/>
    <col min="10" max="10" width="12.85546875" style="14" bestFit="1" customWidth="1"/>
    <col min="11" max="11" width="13.42578125" style="9" bestFit="1" customWidth="1"/>
    <col min="12" max="12" width="13.28515625" style="9" bestFit="1" customWidth="1"/>
    <col min="13" max="13" width="14.42578125" style="9" bestFit="1" customWidth="1"/>
    <col min="14" max="14" width="14.28515625" style="24" bestFit="1" customWidth="1"/>
    <col min="15" max="15" width="10.7109375" style="24" bestFit="1" customWidth="1"/>
    <col min="16" max="16" width="12" style="9" bestFit="1" customWidth="1"/>
    <col min="17" max="17" width="11.85546875" style="29" bestFit="1" customWidth="1"/>
    <col min="18" max="18" width="10.5703125" bestFit="1" customWidth="1"/>
    <col min="19" max="19" width="58.140625" bestFit="1" customWidth="1"/>
    <col min="20" max="20" width="22.140625" bestFit="1" customWidth="1"/>
    <col min="21" max="21" width="6.85546875" bestFit="1" customWidth="1"/>
    <col min="22" max="22" width="6.42578125" bestFit="1" customWidth="1"/>
    <col min="23" max="23" width="14.42578125" bestFit="1" customWidth="1"/>
    <col min="24" max="24" width="18.5703125" bestFit="1" customWidth="1"/>
    <col min="25" max="25" width="5.42578125" bestFit="1" customWidth="1"/>
  </cols>
  <sheetData>
    <row r="1" spans="1:44" x14ac:dyDescent="0.25">
      <c r="A1" s="1" t="s">
        <v>0</v>
      </c>
      <c r="B1" s="1" t="s">
        <v>1</v>
      </c>
      <c r="C1" s="33"/>
      <c r="D1" s="18" t="s">
        <v>2</v>
      </c>
      <c r="E1" s="8" t="s">
        <v>3</v>
      </c>
      <c r="F1" s="1" t="s">
        <v>4</v>
      </c>
      <c r="G1" s="1" t="s">
        <v>5</v>
      </c>
      <c r="H1" s="8" t="s">
        <v>6</v>
      </c>
      <c r="I1" s="8" t="s">
        <v>7</v>
      </c>
      <c r="J1" s="13" t="s">
        <v>8</v>
      </c>
      <c r="K1" s="8" t="s">
        <v>9</v>
      </c>
      <c r="L1" s="8" t="s">
        <v>10</v>
      </c>
      <c r="M1" s="8" t="s">
        <v>11</v>
      </c>
      <c r="N1" s="23" t="s">
        <v>12</v>
      </c>
      <c r="O1" s="23" t="s">
        <v>13</v>
      </c>
      <c r="P1" s="8" t="s">
        <v>14</v>
      </c>
      <c r="Q1" s="28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s="39" customFormat="1" x14ac:dyDescent="0.25">
      <c r="A2" s="39" t="s">
        <v>217</v>
      </c>
      <c r="B2" s="39" t="s">
        <v>218</v>
      </c>
      <c r="C2" s="41" t="s">
        <v>272</v>
      </c>
      <c r="D2" s="42">
        <v>45380</v>
      </c>
      <c r="E2" s="43">
        <v>365000</v>
      </c>
      <c r="F2" s="39" t="s">
        <v>26</v>
      </c>
      <c r="G2" s="39" t="s">
        <v>293</v>
      </c>
      <c r="H2" s="43">
        <v>365000</v>
      </c>
      <c r="I2" s="43">
        <v>106800</v>
      </c>
      <c r="J2" s="44">
        <f t="shared" ref="J2:J3" si="0">I2/H2*100</f>
        <v>29.260273972602739</v>
      </c>
      <c r="K2" s="43">
        <v>189618</v>
      </c>
      <c r="L2" s="43">
        <f t="shared" ref="L2:L5" si="1">H2-0</f>
        <v>365000</v>
      </c>
      <c r="M2" s="43">
        <v>189618</v>
      </c>
      <c r="N2" s="45">
        <v>40</v>
      </c>
      <c r="O2" s="45">
        <v>40</v>
      </c>
      <c r="P2" s="43">
        <f t="shared" ref="P2:P3" si="2">L2/N2</f>
        <v>9125</v>
      </c>
      <c r="Q2" s="46">
        <f t="shared" ref="Q2:Q3" si="3">L2/N2/43560</f>
        <v>0.20948117539026631</v>
      </c>
      <c r="R2" s="39" t="s">
        <v>219</v>
      </c>
      <c r="T2" s="39" t="s">
        <v>30</v>
      </c>
      <c r="U2" s="39">
        <v>0</v>
      </c>
      <c r="V2" s="39">
        <v>1</v>
      </c>
      <c r="W2" s="47">
        <v>44769</v>
      </c>
      <c r="Y2" s="48" t="s">
        <v>28</v>
      </c>
    </row>
    <row r="3" spans="1:44" x14ac:dyDescent="0.25">
      <c r="A3" t="s">
        <v>220</v>
      </c>
      <c r="B3" t="s">
        <v>221</v>
      </c>
      <c r="C3" s="34" t="s">
        <v>272</v>
      </c>
      <c r="D3" s="19">
        <v>45008</v>
      </c>
      <c r="E3" s="9">
        <v>149000</v>
      </c>
      <c r="F3" t="s">
        <v>26</v>
      </c>
      <c r="G3" t="s">
        <v>27</v>
      </c>
      <c r="H3" s="9">
        <v>149000</v>
      </c>
      <c r="I3" s="9">
        <v>31800</v>
      </c>
      <c r="J3" s="14">
        <f t="shared" si="0"/>
        <v>21.34228187919463</v>
      </c>
      <c r="K3" s="9">
        <v>75972</v>
      </c>
      <c r="L3" s="9">
        <f t="shared" si="1"/>
        <v>149000</v>
      </c>
      <c r="M3" s="9">
        <v>75972</v>
      </c>
      <c r="N3" s="24">
        <v>14.84</v>
      </c>
      <c r="O3" s="24">
        <v>14.84</v>
      </c>
      <c r="P3" s="9">
        <f t="shared" si="2"/>
        <v>10040.431266846361</v>
      </c>
      <c r="Q3" s="29">
        <f t="shared" si="3"/>
        <v>0.23049658555661987</v>
      </c>
      <c r="R3" t="s">
        <v>222</v>
      </c>
      <c r="T3" t="s">
        <v>30</v>
      </c>
      <c r="U3">
        <v>0</v>
      </c>
      <c r="V3">
        <v>1</v>
      </c>
      <c r="W3" s="3">
        <v>45203</v>
      </c>
      <c r="Y3" s="4" t="s">
        <v>32</v>
      </c>
    </row>
    <row r="4" spans="1:44" x14ac:dyDescent="0.25">
      <c r="A4" t="s">
        <v>223</v>
      </c>
      <c r="B4" t="s">
        <v>224</v>
      </c>
      <c r="C4" s="34" t="s">
        <v>272</v>
      </c>
      <c r="D4" s="19">
        <v>44652</v>
      </c>
      <c r="E4" s="9">
        <v>567900</v>
      </c>
      <c r="F4" t="s">
        <v>26</v>
      </c>
      <c r="G4" t="s">
        <v>64</v>
      </c>
      <c r="H4" s="9">
        <v>567900</v>
      </c>
      <c r="I4" s="9">
        <v>270100</v>
      </c>
      <c r="J4" s="14">
        <f t="shared" ref="J4:J5" si="4">I4/H4*100</f>
        <v>47.56119035041381</v>
      </c>
      <c r="K4" s="9">
        <v>210294</v>
      </c>
      <c r="L4" s="9">
        <f t="shared" si="1"/>
        <v>567900</v>
      </c>
      <c r="M4" s="9">
        <v>210294</v>
      </c>
      <c r="N4" s="24">
        <v>121.5</v>
      </c>
      <c r="O4" s="24">
        <v>47.5</v>
      </c>
      <c r="P4" s="9">
        <f t="shared" ref="P4:P5" si="5">L4/N4</f>
        <v>4674.0740740740739</v>
      </c>
      <c r="Q4" s="29">
        <f t="shared" ref="Q4:Q5" si="6">L4/N4/43560</f>
        <v>0.10730197598884467</v>
      </c>
      <c r="R4" t="s">
        <v>225</v>
      </c>
      <c r="S4" t="s">
        <v>226</v>
      </c>
      <c r="T4" t="s">
        <v>30</v>
      </c>
      <c r="U4">
        <v>1</v>
      </c>
      <c r="V4">
        <v>0</v>
      </c>
      <c r="W4" s="3">
        <v>45203</v>
      </c>
      <c r="Y4" s="4" t="s">
        <v>32</v>
      </c>
    </row>
    <row r="5" spans="1:44" ht="16.5" thickBot="1" x14ac:dyDescent="0.3">
      <c r="A5" t="s">
        <v>261</v>
      </c>
      <c r="B5" t="s">
        <v>262</v>
      </c>
      <c r="C5" s="34" t="s">
        <v>272</v>
      </c>
      <c r="D5" s="19">
        <v>44704</v>
      </c>
      <c r="E5" s="9">
        <v>66000</v>
      </c>
      <c r="F5" t="s">
        <v>26</v>
      </c>
      <c r="G5" t="s">
        <v>64</v>
      </c>
      <c r="H5" s="9">
        <v>66000</v>
      </c>
      <c r="I5" s="9">
        <v>44100</v>
      </c>
      <c r="J5" s="14">
        <f t="shared" si="4"/>
        <v>66.818181818181827</v>
      </c>
      <c r="K5" s="9">
        <v>126252</v>
      </c>
      <c r="L5" s="9">
        <f t="shared" si="1"/>
        <v>66000</v>
      </c>
      <c r="M5" s="9">
        <v>126252</v>
      </c>
      <c r="N5" s="24">
        <v>20.309999999999999</v>
      </c>
      <c r="O5" s="24">
        <v>15.29</v>
      </c>
      <c r="P5" s="9">
        <f t="shared" si="5"/>
        <v>3249.6307237813885</v>
      </c>
      <c r="Q5" s="29">
        <f t="shared" si="6"/>
        <v>7.4601256285155848E-2</v>
      </c>
      <c r="R5" t="s">
        <v>263</v>
      </c>
      <c r="S5" t="s">
        <v>264</v>
      </c>
      <c r="U5">
        <v>0</v>
      </c>
      <c r="V5">
        <v>0</v>
      </c>
      <c r="W5" s="3">
        <v>45203</v>
      </c>
      <c r="Y5" s="4" t="s">
        <v>32</v>
      </c>
    </row>
    <row r="6" spans="1:44" ht="16.5" thickTop="1" x14ac:dyDescent="0.25">
      <c r="A6" s="5"/>
      <c r="B6" s="5"/>
      <c r="C6" s="35"/>
      <c r="D6" s="20" t="s">
        <v>265</v>
      </c>
      <c r="E6" s="10">
        <f>+SUM(E2:E5)</f>
        <v>1147900</v>
      </c>
      <c r="F6" s="5"/>
      <c r="G6" s="5"/>
      <c r="H6" s="10">
        <f>+SUM(H2:H5)</f>
        <v>1147900</v>
      </c>
      <c r="I6" s="10">
        <f>+SUM(I2:I5)</f>
        <v>452800</v>
      </c>
      <c r="J6" s="15"/>
      <c r="K6" s="10">
        <f>+SUM(K2:K5)</f>
        <v>602136</v>
      </c>
      <c r="L6" s="10">
        <f>+SUM(L2:L5)</f>
        <v>1147900</v>
      </c>
      <c r="M6" s="10">
        <f>+SUM(M2:M5)</f>
        <v>602136</v>
      </c>
      <c r="N6" s="25">
        <f>+SUM(N2:N5)</f>
        <v>196.65</v>
      </c>
      <c r="O6" s="25">
        <f>+SUM(O2:O5)</f>
        <v>117.63</v>
      </c>
      <c r="P6" s="10">
        <f>L6/N6</f>
        <v>5837.2743452834984</v>
      </c>
      <c r="Q6" s="30"/>
      <c r="R6" s="5"/>
      <c r="S6" s="5"/>
      <c r="T6" s="5"/>
      <c r="U6" s="5"/>
      <c r="V6" s="5"/>
      <c r="W6" s="5"/>
      <c r="X6" s="5"/>
      <c r="Y6" s="5"/>
    </row>
    <row r="7" spans="1:44" x14ac:dyDescent="0.25">
      <c r="A7" s="6"/>
      <c r="B7" s="6"/>
      <c r="C7" s="36"/>
      <c r="D7" s="21"/>
      <c r="E7" s="11"/>
      <c r="F7" s="6"/>
      <c r="G7" s="6"/>
      <c r="H7" s="11"/>
      <c r="I7" s="11" t="s">
        <v>266</v>
      </c>
      <c r="J7" s="16">
        <f>I6/H6*100</f>
        <v>39.445944768708074</v>
      </c>
      <c r="K7" s="11"/>
      <c r="L7" s="11"/>
      <c r="M7" s="11" t="s">
        <v>267</v>
      </c>
      <c r="N7" s="26" t="s">
        <v>267</v>
      </c>
      <c r="O7" s="26"/>
      <c r="P7" s="11" t="s">
        <v>267</v>
      </c>
      <c r="Q7" s="31"/>
      <c r="R7" s="6"/>
      <c r="S7" s="6"/>
      <c r="T7" s="6"/>
      <c r="U7" s="6"/>
      <c r="V7" s="6"/>
      <c r="W7" s="6"/>
      <c r="X7" s="6"/>
      <c r="Y7" s="6"/>
    </row>
    <row r="8" spans="1:44" x14ac:dyDescent="0.25">
      <c r="A8" s="7"/>
      <c r="B8" s="7"/>
      <c r="C8" s="37"/>
      <c r="D8" s="22"/>
      <c r="E8" s="12"/>
      <c r="F8" s="7"/>
      <c r="G8" s="7"/>
      <c r="H8" s="12"/>
      <c r="I8" s="12" t="s">
        <v>268</v>
      </c>
      <c r="J8" s="17">
        <f>STDEV(J2:J5)</f>
        <v>20.278344232761686</v>
      </c>
      <c r="K8" s="12"/>
      <c r="L8" s="12"/>
      <c r="M8" s="12" t="s">
        <v>269</v>
      </c>
      <c r="N8" s="27" t="s">
        <v>270</v>
      </c>
      <c r="O8" s="27">
        <f>L6/N6</f>
        <v>5837.2743452834984</v>
      </c>
      <c r="P8" s="12" t="s">
        <v>271</v>
      </c>
      <c r="Q8" s="32">
        <f>L6/N6/43560</f>
        <v>0.13400537982744487</v>
      </c>
      <c r="R8" s="7"/>
      <c r="S8" s="7"/>
      <c r="T8" s="7"/>
      <c r="U8" s="7"/>
      <c r="V8" s="7"/>
      <c r="W8" s="7"/>
      <c r="X8" s="7"/>
      <c r="Y8" s="7"/>
    </row>
    <row r="10" spans="1:44" x14ac:dyDescent="0.25">
      <c r="A10" s="52" t="s">
        <v>332</v>
      </c>
      <c r="B10" s="52" t="s">
        <v>333</v>
      </c>
    </row>
  </sheetData>
  <conditionalFormatting sqref="A2:Y5">
    <cfRule type="expression" dxfId="9" priority="1" stopIfTrue="1">
      <formula>MOD(ROW(),4)&gt;1</formula>
    </cfRule>
    <cfRule type="expression" dxfId="8" priority="2" stopIfTrue="1">
      <formula>MOD(ROW(),4)&lt;2</formula>
    </cfRule>
  </conditionalFormatting>
  <pageMargins left="0.7" right="0.7" top="0.75" bottom="0.75" header="0.3" footer="0.3"/>
  <pageSetup paperSize="5" scale="4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workbookViewId="0">
      <selection activeCell="D27" sqref="D27"/>
    </sheetView>
  </sheetViews>
  <sheetFormatPr defaultRowHeight="15" x14ac:dyDescent="0.25"/>
  <cols>
    <col min="1" max="1" width="14.28515625" bestFit="1" customWidth="1"/>
    <col min="2" max="2" width="19.85546875" bestFit="1" customWidth="1"/>
    <col min="5" max="5" width="10.140625" bestFit="1" customWidth="1"/>
    <col min="6" max="6" width="9.5703125" bestFit="1" customWidth="1"/>
    <col min="7" max="7" width="14.28515625" bestFit="1" customWidth="1"/>
    <col min="8" max="8" width="12.85546875" customWidth="1"/>
    <col min="9" max="9" width="9.42578125" customWidth="1"/>
  </cols>
  <sheetData>
    <row r="1" spans="1:28" x14ac:dyDescent="0.25">
      <c r="A1" s="77" t="s">
        <v>346</v>
      </c>
      <c r="B1" s="77"/>
      <c r="C1" s="77"/>
      <c r="D1" s="77"/>
      <c r="E1" s="77"/>
      <c r="F1" s="77"/>
      <c r="G1" s="77"/>
      <c r="H1" s="77"/>
      <c r="I1" s="77"/>
    </row>
    <row r="2" spans="1:28" x14ac:dyDescent="0.25">
      <c r="A2" s="78" t="s">
        <v>347</v>
      </c>
      <c r="B2" s="78"/>
      <c r="C2" s="78"/>
      <c r="D2" s="78"/>
      <c r="E2" s="78"/>
      <c r="F2" s="78"/>
      <c r="G2" s="78"/>
      <c r="H2" s="78"/>
      <c r="I2" s="78"/>
    </row>
    <row r="4" spans="1:28" x14ac:dyDescent="0.25">
      <c r="A4" s="1" t="s">
        <v>0</v>
      </c>
      <c r="B4" s="1" t="s">
        <v>1</v>
      </c>
      <c r="C4" s="18" t="s">
        <v>2</v>
      </c>
      <c r="D4" s="8" t="s">
        <v>3</v>
      </c>
      <c r="E4" s="8" t="s">
        <v>6</v>
      </c>
      <c r="F4" s="23" t="s">
        <v>12</v>
      </c>
      <c r="G4" s="23" t="s">
        <v>13</v>
      </c>
      <c r="H4" s="8" t="s">
        <v>14</v>
      </c>
      <c r="I4" s="1" t="s">
        <v>23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25">
      <c r="A5" t="s">
        <v>145</v>
      </c>
      <c r="B5" t="s">
        <v>341</v>
      </c>
      <c r="C5" s="19">
        <v>45366</v>
      </c>
      <c r="D5" s="9">
        <v>47400</v>
      </c>
      <c r="E5" s="9">
        <v>47400</v>
      </c>
      <c r="F5" s="24">
        <v>5</v>
      </c>
      <c r="G5" s="24">
        <v>5</v>
      </c>
      <c r="H5" s="9">
        <f t="shared" ref="H5:H9" si="0">SUM(D5/G5)</f>
        <v>9480</v>
      </c>
      <c r="I5" s="4" t="s">
        <v>32</v>
      </c>
    </row>
    <row r="6" spans="1:28" x14ac:dyDescent="0.25">
      <c r="A6" t="s">
        <v>157</v>
      </c>
      <c r="B6" t="s">
        <v>341</v>
      </c>
      <c r="C6" s="19">
        <v>44914</v>
      </c>
      <c r="D6" s="9">
        <v>45000</v>
      </c>
      <c r="E6" s="9">
        <v>45000</v>
      </c>
      <c r="F6" s="24">
        <v>10.196</v>
      </c>
      <c r="G6" s="24">
        <v>10.196</v>
      </c>
      <c r="H6" s="9">
        <f t="shared" si="0"/>
        <v>4413.4954884268345</v>
      </c>
      <c r="I6" s="4" t="s">
        <v>32</v>
      </c>
    </row>
    <row r="7" spans="1:28" x14ac:dyDescent="0.25">
      <c r="A7" t="s">
        <v>178</v>
      </c>
      <c r="B7" t="s">
        <v>342</v>
      </c>
      <c r="C7" s="19">
        <v>45153</v>
      </c>
      <c r="D7" s="9">
        <v>50000</v>
      </c>
      <c r="E7" s="9">
        <v>50000</v>
      </c>
      <c r="F7" s="24">
        <v>11.9</v>
      </c>
      <c r="G7" s="24">
        <v>11.9</v>
      </c>
      <c r="H7" s="9">
        <f t="shared" si="0"/>
        <v>4201.6806722689071</v>
      </c>
      <c r="I7" s="4" t="s">
        <v>32</v>
      </c>
    </row>
    <row r="8" spans="1:28" x14ac:dyDescent="0.25">
      <c r="A8" t="s">
        <v>181</v>
      </c>
      <c r="B8" t="s">
        <v>342</v>
      </c>
      <c r="C8" s="19">
        <v>44799</v>
      </c>
      <c r="D8" s="9">
        <v>100000</v>
      </c>
      <c r="E8" s="9">
        <v>100000</v>
      </c>
      <c r="F8" s="24">
        <v>20.068000000000001</v>
      </c>
      <c r="G8" s="24">
        <v>20.068000000000001</v>
      </c>
      <c r="H8" s="9">
        <f t="shared" si="0"/>
        <v>4983.0576041459035</v>
      </c>
      <c r="I8" s="4" t="s">
        <v>32</v>
      </c>
    </row>
    <row r="9" spans="1:28" x14ac:dyDescent="0.25">
      <c r="A9" t="s">
        <v>253</v>
      </c>
      <c r="B9" t="s">
        <v>343</v>
      </c>
      <c r="C9" s="19">
        <v>44988</v>
      </c>
      <c r="D9" s="9">
        <v>92000</v>
      </c>
      <c r="E9" s="9">
        <v>92000</v>
      </c>
      <c r="F9" s="24">
        <v>18</v>
      </c>
      <c r="G9" s="24">
        <v>18</v>
      </c>
      <c r="H9" s="9">
        <f t="shared" si="0"/>
        <v>5111.1111111111113</v>
      </c>
      <c r="I9" s="4" t="s">
        <v>32</v>
      </c>
    </row>
    <row r="10" spans="1:28" x14ac:dyDescent="0.25">
      <c r="D10" s="9">
        <f>SUM(D5:D9)</f>
        <v>334400</v>
      </c>
      <c r="E10" s="9">
        <f>SUM(E5:E9)</f>
        <v>334400</v>
      </c>
      <c r="F10" s="24">
        <f>SUM(F5:F9)</f>
        <v>65.164000000000001</v>
      </c>
      <c r="G10" s="24">
        <f>SUM(G5:G9)</f>
        <v>65.164000000000001</v>
      </c>
    </row>
    <row r="11" spans="1:28" x14ac:dyDescent="0.25">
      <c r="F11" s="51" t="s">
        <v>295</v>
      </c>
      <c r="H11" s="29">
        <f>SUM(E10/F10)</f>
        <v>5131.66779203241</v>
      </c>
    </row>
    <row r="12" spans="1:28" x14ac:dyDescent="0.25">
      <c r="G12" s="68" t="s">
        <v>344</v>
      </c>
      <c r="H12" s="69">
        <v>5100</v>
      </c>
      <c r="I12" s="70" t="s">
        <v>345</v>
      </c>
    </row>
    <row r="13" spans="1:28" x14ac:dyDescent="0.25">
      <c r="A13" s="72"/>
      <c r="B13" s="71"/>
      <c r="C13" s="72"/>
      <c r="D13" s="72"/>
      <c r="E13" s="72"/>
      <c r="F13" s="72"/>
      <c r="G13" s="72"/>
      <c r="H13" s="72"/>
      <c r="I13" s="72"/>
      <c r="J13" s="72"/>
    </row>
    <row r="14" spans="1:28" x14ac:dyDescent="0.25">
      <c r="A14" s="72"/>
      <c r="B14" s="72"/>
      <c r="C14" s="72"/>
      <c r="D14" s="72"/>
      <c r="E14" s="72"/>
      <c r="F14" s="72"/>
      <c r="G14" s="72"/>
      <c r="H14" s="72"/>
      <c r="I14" s="72"/>
      <c r="J14" s="72"/>
    </row>
    <row r="15" spans="1:28" x14ac:dyDescent="0.25">
      <c r="A15" s="72"/>
      <c r="B15" s="72"/>
      <c r="C15" s="72"/>
      <c r="D15" s="72"/>
      <c r="E15" s="72"/>
      <c r="F15" s="72"/>
      <c r="G15" s="72"/>
      <c r="H15" s="72"/>
      <c r="I15" s="72"/>
      <c r="J15" s="72"/>
    </row>
    <row r="16" spans="1:28" x14ac:dyDescent="0.25">
      <c r="A16" s="72"/>
      <c r="B16" s="72"/>
      <c r="C16" s="72"/>
      <c r="D16" s="72"/>
      <c r="E16" s="72"/>
      <c r="F16" s="72"/>
      <c r="G16" s="72"/>
      <c r="H16" s="72"/>
      <c r="I16" s="72"/>
      <c r="J16" s="72"/>
    </row>
    <row r="17" spans="1:10" x14ac:dyDescent="0.25">
      <c r="A17" s="72"/>
      <c r="B17" s="72"/>
      <c r="C17" s="72"/>
      <c r="D17" s="72"/>
      <c r="E17" s="72"/>
      <c r="F17" s="72"/>
      <c r="G17" s="72"/>
      <c r="H17" s="72"/>
      <c r="I17" s="72"/>
      <c r="J17" s="72"/>
    </row>
    <row r="18" spans="1:10" x14ac:dyDescent="0.25">
      <c r="A18" s="72"/>
      <c r="B18" s="72"/>
      <c r="C18" s="72"/>
      <c r="D18" s="72"/>
      <c r="E18" s="72"/>
      <c r="F18" s="72"/>
      <c r="G18" s="72"/>
      <c r="H18" s="72"/>
      <c r="I18" s="72"/>
      <c r="J18" s="72"/>
    </row>
    <row r="19" spans="1:10" x14ac:dyDescent="0.25">
      <c r="A19" s="72"/>
      <c r="B19" s="72"/>
      <c r="C19" s="72"/>
      <c r="D19" s="72"/>
      <c r="E19" s="72"/>
      <c r="F19" s="72"/>
      <c r="G19" s="72"/>
      <c r="H19" s="72"/>
      <c r="I19" s="72"/>
      <c r="J19" s="72"/>
    </row>
    <row r="20" spans="1:10" x14ac:dyDescent="0.25">
      <c r="A20" s="72"/>
      <c r="B20" s="72"/>
      <c r="C20" s="72"/>
      <c r="D20" s="72"/>
      <c r="E20" s="72"/>
      <c r="F20" s="72"/>
      <c r="G20" s="72"/>
      <c r="H20" s="72"/>
      <c r="I20" s="72"/>
      <c r="J20" s="72"/>
    </row>
    <row r="21" spans="1:10" x14ac:dyDescent="0.25">
      <c r="A21" s="72"/>
      <c r="B21" s="72"/>
      <c r="C21" s="72"/>
      <c r="D21" s="72"/>
      <c r="E21" s="72"/>
      <c r="F21" s="72"/>
      <c r="G21" s="72"/>
      <c r="H21" s="72"/>
      <c r="I21" s="72"/>
      <c r="J21" s="72"/>
    </row>
    <row r="22" spans="1:10" x14ac:dyDescent="0.25">
      <c r="A22" s="72"/>
      <c r="B22" s="72"/>
      <c r="C22" s="72"/>
      <c r="D22" s="72"/>
      <c r="E22" s="72"/>
      <c r="F22" s="72"/>
      <c r="G22" s="72"/>
      <c r="H22" s="72"/>
      <c r="I22" s="72"/>
      <c r="J22" s="72"/>
    </row>
    <row r="23" spans="1:10" x14ac:dyDescent="0.25">
      <c r="A23" s="72"/>
      <c r="B23" s="72"/>
      <c r="C23" s="72"/>
      <c r="D23" s="72"/>
      <c r="E23" s="72"/>
      <c r="F23" s="72"/>
      <c r="G23" s="72"/>
      <c r="H23" s="72"/>
      <c r="I23" s="72"/>
      <c r="J23" s="72"/>
    </row>
    <row r="24" spans="1:10" x14ac:dyDescent="0.25">
      <c r="A24" s="72"/>
      <c r="B24" s="72"/>
      <c r="C24" s="73"/>
      <c r="D24" s="74"/>
      <c r="E24" s="74"/>
      <c r="F24" s="75"/>
      <c r="G24" s="75"/>
      <c r="H24" s="74"/>
      <c r="I24" s="76"/>
      <c r="J24" s="72"/>
    </row>
    <row r="25" spans="1:10" x14ac:dyDescent="0.25">
      <c r="A25" s="72"/>
      <c r="B25" s="72"/>
      <c r="C25" s="72"/>
      <c r="D25" s="72"/>
      <c r="E25" s="72"/>
      <c r="F25" s="72"/>
      <c r="G25" s="72"/>
      <c r="H25" s="72"/>
      <c r="I25" s="72"/>
      <c r="J25" s="72"/>
    </row>
  </sheetData>
  <mergeCells count="2">
    <mergeCell ref="A1:I1"/>
    <mergeCell ref="A2:I2"/>
  </mergeCells>
  <conditionalFormatting sqref="A24:I24 A5:I9 I12">
    <cfRule type="expression" dxfId="57" priority="17" stopIfTrue="1">
      <formula>MOD(ROW(),4)&gt;1</formula>
    </cfRule>
    <cfRule type="expression" dxfId="56" priority="18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"/>
  <sheetViews>
    <sheetView workbookViewId="0">
      <selection activeCell="B8" sqref="B8"/>
    </sheetView>
  </sheetViews>
  <sheetFormatPr defaultRowHeight="15.75" x14ac:dyDescent="0.25"/>
  <cols>
    <col min="1" max="1" width="14.140625" bestFit="1" customWidth="1"/>
    <col min="2" max="2" width="13.28515625" bestFit="1" customWidth="1"/>
    <col min="3" max="3" width="2.140625" style="34" bestFit="1" customWidth="1"/>
    <col min="4" max="4" width="8.7109375" style="19" bestFit="1" customWidth="1"/>
    <col min="5" max="5" width="9.28515625" style="9" bestFit="1" customWidth="1"/>
    <col min="6" max="6" width="5.28515625" bestFit="1" customWidth="1"/>
    <col min="7" max="7" width="16.140625" bestFit="1" customWidth="1"/>
    <col min="8" max="8" width="9.7109375" style="9" bestFit="1" customWidth="1"/>
    <col min="9" max="9" width="14" style="9" bestFit="1" customWidth="1"/>
    <col min="10" max="10" width="12.28515625" style="14" bestFit="1" customWidth="1"/>
    <col min="11" max="11" width="12.7109375" style="9" bestFit="1" customWidth="1"/>
    <col min="12" max="12" width="12.5703125" style="9" bestFit="1" customWidth="1"/>
    <col min="13" max="13" width="13.85546875" style="9" bestFit="1" customWidth="1"/>
    <col min="14" max="14" width="13.5703125" style="24" bestFit="1" customWidth="1"/>
    <col min="15" max="15" width="10.28515625" style="24" bestFit="1" customWidth="1"/>
    <col min="16" max="16" width="11.28515625" style="9" bestFit="1" customWidth="1"/>
    <col min="17" max="17" width="11.28515625" style="29" bestFit="1" customWidth="1"/>
    <col min="18" max="18" width="12.7109375" bestFit="1" customWidth="1"/>
    <col min="19" max="19" width="13.7109375" bestFit="1" customWidth="1"/>
    <col min="20" max="20" width="5.140625" bestFit="1" customWidth="1"/>
  </cols>
  <sheetData>
    <row r="1" spans="1:39" x14ac:dyDescent="0.25">
      <c r="A1" s="1" t="s">
        <v>0</v>
      </c>
      <c r="B1" s="1" t="s">
        <v>1</v>
      </c>
      <c r="C1" s="33"/>
      <c r="D1" s="18" t="s">
        <v>2</v>
      </c>
      <c r="E1" s="8" t="s">
        <v>3</v>
      </c>
      <c r="F1" s="1" t="s">
        <v>4</v>
      </c>
      <c r="G1" s="1" t="s">
        <v>5</v>
      </c>
      <c r="H1" s="8" t="s">
        <v>6</v>
      </c>
      <c r="I1" s="8" t="s">
        <v>7</v>
      </c>
      <c r="J1" s="13" t="s">
        <v>8</v>
      </c>
      <c r="K1" s="8" t="s">
        <v>9</v>
      </c>
      <c r="L1" s="8" t="s">
        <v>10</v>
      </c>
      <c r="M1" s="8" t="s">
        <v>11</v>
      </c>
      <c r="N1" s="23" t="s">
        <v>12</v>
      </c>
      <c r="O1" s="23" t="s">
        <v>13</v>
      </c>
      <c r="P1" s="8" t="s">
        <v>14</v>
      </c>
      <c r="Q1" s="28" t="s">
        <v>15</v>
      </c>
      <c r="R1" s="1" t="s">
        <v>18</v>
      </c>
      <c r="S1" s="1" t="s">
        <v>21</v>
      </c>
      <c r="T1" s="1" t="s">
        <v>23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6.5" thickBot="1" x14ac:dyDescent="0.3">
      <c r="A2" t="s">
        <v>227</v>
      </c>
      <c r="B2" t="s">
        <v>228</v>
      </c>
      <c r="C2" s="34" t="s">
        <v>272</v>
      </c>
      <c r="D2" s="19">
        <v>44760</v>
      </c>
      <c r="E2" s="9">
        <v>232350</v>
      </c>
      <c r="F2" t="s">
        <v>26</v>
      </c>
      <c r="G2" t="s">
        <v>27</v>
      </c>
      <c r="H2" s="9">
        <v>232350</v>
      </c>
      <c r="I2" s="9">
        <v>82800</v>
      </c>
      <c r="J2" s="14">
        <f t="shared" ref="J2" si="0">I2/H2*100</f>
        <v>35.635894125242089</v>
      </c>
      <c r="K2" s="9">
        <v>235560</v>
      </c>
      <c r="L2" s="9">
        <f t="shared" ref="L2" si="1">H2-0</f>
        <v>232350</v>
      </c>
      <c r="M2" s="9">
        <v>235560</v>
      </c>
      <c r="N2" s="24">
        <v>47.49</v>
      </c>
      <c r="O2" s="24">
        <v>47.49</v>
      </c>
      <c r="P2" s="9">
        <f t="shared" ref="P2" si="2">L2/N2</f>
        <v>4892.6089703095386</v>
      </c>
      <c r="Q2" s="29">
        <f t="shared" ref="Q2" si="3">L2/N2/43560</f>
        <v>0.11231884688497563</v>
      </c>
      <c r="R2" t="s">
        <v>30</v>
      </c>
      <c r="S2" s="3">
        <v>44739</v>
      </c>
      <c r="T2" s="4" t="s">
        <v>177</v>
      </c>
    </row>
    <row r="3" spans="1:39" ht="16.5" thickTop="1" x14ac:dyDescent="0.25">
      <c r="A3" s="5"/>
      <c r="B3" s="5"/>
      <c r="C3" s="35"/>
      <c r="D3" s="20" t="s">
        <v>265</v>
      </c>
      <c r="E3" s="10">
        <f>+SUM(E2:E2)</f>
        <v>232350</v>
      </c>
      <c r="F3" s="5"/>
      <c r="G3" s="5"/>
      <c r="H3" s="10">
        <f>+SUM(H2:H2)</f>
        <v>232350</v>
      </c>
      <c r="I3" s="10">
        <f>+SUM(I2:I2)</f>
        <v>82800</v>
      </c>
      <c r="J3" s="15"/>
      <c r="K3" s="10">
        <f>+SUM(K2:K2)</f>
        <v>235560</v>
      </c>
      <c r="L3" s="10">
        <f>+SUM(L2:L2)</f>
        <v>232350</v>
      </c>
      <c r="M3" s="10">
        <f>+SUM(M2:M2)</f>
        <v>235560</v>
      </c>
      <c r="N3" s="25">
        <f>+SUM(N2:N2)</f>
        <v>47.49</v>
      </c>
      <c r="O3" s="25">
        <f>+SUM(O2:O2)</f>
        <v>47.49</v>
      </c>
      <c r="P3" s="10">
        <f>L3/N3</f>
        <v>4892.6089703095386</v>
      </c>
      <c r="Q3" s="30"/>
      <c r="R3" s="5"/>
      <c r="S3" s="5"/>
      <c r="T3" s="5"/>
    </row>
    <row r="4" spans="1:39" x14ac:dyDescent="0.25">
      <c r="A4" s="6"/>
      <c r="B4" s="6"/>
      <c r="C4" s="36"/>
      <c r="D4" s="21"/>
      <c r="E4" s="11"/>
      <c r="F4" s="6"/>
      <c r="G4" s="6"/>
      <c r="H4" s="11"/>
      <c r="I4" s="11" t="s">
        <v>266</v>
      </c>
      <c r="J4" s="16">
        <f>I3/H3*100</f>
        <v>35.635894125242089</v>
      </c>
      <c r="K4" s="11"/>
      <c r="L4" s="11"/>
      <c r="M4" s="11" t="s">
        <v>267</v>
      </c>
      <c r="N4" s="26" t="s">
        <v>267</v>
      </c>
      <c r="O4" s="26"/>
      <c r="P4" s="11" t="s">
        <v>267</v>
      </c>
      <c r="Q4" s="31"/>
      <c r="R4" s="6"/>
      <c r="S4" s="6"/>
      <c r="T4" s="6"/>
    </row>
    <row r="5" spans="1:39" x14ac:dyDescent="0.25">
      <c r="A5" s="7"/>
      <c r="B5" s="7"/>
      <c r="C5" s="37"/>
      <c r="D5" s="22"/>
      <c r="E5" s="12"/>
      <c r="F5" s="7"/>
      <c r="G5" s="7"/>
      <c r="H5" s="12"/>
      <c r="I5" s="12" t="s">
        <v>268</v>
      </c>
      <c r="J5" s="17" t="e">
        <f>STDEV(J2:J2)</f>
        <v>#DIV/0!</v>
      </c>
      <c r="K5" s="12"/>
      <c r="L5" s="12"/>
      <c r="M5" s="12" t="s">
        <v>269</v>
      </c>
      <c r="N5" s="27" t="s">
        <v>270</v>
      </c>
      <c r="O5" s="27">
        <f>L3/N3</f>
        <v>4892.6089703095386</v>
      </c>
      <c r="P5" s="12" t="s">
        <v>271</v>
      </c>
      <c r="Q5" s="32">
        <f>L3/N3/43560</f>
        <v>0.11231884688497563</v>
      </c>
      <c r="R5" s="7"/>
      <c r="S5" s="7"/>
      <c r="T5" s="7"/>
    </row>
    <row r="7" spans="1:39" x14ac:dyDescent="0.25">
      <c r="A7" s="52" t="s">
        <v>334</v>
      </c>
      <c r="B7" s="52" t="s">
        <v>338</v>
      </c>
    </row>
    <row r="9" spans="1:39" x14ac:dyDescent="0.25">
      <c r="A9" t="s">
        <v>337</v>
      </c>
    </row>
    <row r="10" spans="1:39" x14ac:dyDescent="0.25">
      <c r="A10" t="s">
        <v>230</v>
      </c>
      <c r="B10" t="s">
        <v>231</v>
      </c>
      <c r="C10" s="34" t="s">
        <v>272</v>
      </c>
      <c r="D10" s="19">
        <v>44845</v>
      </c>
      <c r="E10" s="9">
        <v>20000</v>
      </c>
      <c r="F10" t="s">
        <v>26</v>
      </c>
      <c r="G10" t="s">
        <v>35</v>
      </c>
      <c r="H10" s="9">
        <v>20000</v>
      </c>
      <c r="I10" s="9">
        <v>0</v>
      </c>
      <c r="J10" s="14">
        <f t="shared" ref="J10" si="4">I10/H10*100</f>
        <v>0</v>
      </c>
      <c r="K10" s="9">
        <v>50024</v>
      </c>
      <c r="L10" s="9">
        <f t="shared" ref="L10" si="5">H10-0</f>
        <v>20000</v>
      </c>
      <c r="M10" s="9">
        <v>50024</v>
      </c>
      <c r="N10" s="24">
        <v>10</v>
      </c>
      <c r="O10" s="24">
        <v>10</v>
      </c>
      <c r="P10" s="9">
        <f t="shared" ref="P10" si="6">L10/N10</f>
        <v>2000</v>
      </c>
      <c r="Q10" s="29">
        <f t="shared" ref="Q10" si="7">L10/N10/43560</f>
        <v>4.5913682277318638E-2</v>
      </c>
      <c r="S10" s="3">
        <v>45188</v>
      </c>
      <c r="T10" s="4" t="s">
        <v>32</v>
      </c>
    </row>
  </sheetData>
  <conditionalFormatting sqref="A2:T2">
    <cfRule type="expression" dxfId="7" priority="3" stopIfTrue="1">
      <formula>MOD(ROW(),4)&gt;1</formula>
    </cfRule>
    <cfRule type="expression" dxfId="6" priority="4" stopIfTrue="1">
      <formula>MOD(ROW(),4)&lt;2</formula>
    </cfRule>
  </conditionalFormatting>
  <conditionalFormatting sqref="A10:T10">
    <cfRule type="expression" dxfId="5" priority="1" stopIfTrue="1">
      <formula>MOD(ROW(),4)&gt;1</formula>
    </cfRule>
    <cfRule type="expression" dxfId="4" priority="2" stopIfTrue="1">
      <formula>MOD(ROW(),4)&lt;2</formula>
    </cfRule>
  </conditionalFormatting>
  <pageMargins left="0.7" right="0.7" top="0.75" bottom="0.75" header="0.3" footer="0.3"/>
  <pageSetup paperSize="5" scale="72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6"/>
  <sheetViews>
    <sheetView workbookViewId="0">
      <selection activeCell="B8" sqref="B8"/>
    </sheetView>
  </sheetViews>
  <sheetFormatPr defaultRowHeight="15.75" x14ac:dyDescent="0.25"/>
  <cols>
    <col min="1" max="1" width="14.140625" bestFit="1" customWidth="1"/>
    <col min="2" max="2" width="24.85546875" bestFit="1" customWidth="1"/>
    <col min="3" max="3" width="2.140625" style="34" bestFit="1" customWidth="1"/>
    <col min="4" max="4" width="8.7109375" style="19" bestFit="1" customWidth="1"/>
    <col min="5" max="5" width="10.7109375" style="9" bestFit="1" customWidth="1"/>
    <col min="6" max="6" width="5.28515625" bestFit="1" customWidth="1"/>
    <col min="7" max="7" width="16.140625" bestFit="1" customWidth="1"/>
    <col min="8" max="8" width="10.7109375" style="9" bestFit="1" customWidth="1"/>
    <col min="9" max="9" width="14" style="9" bestFit="1" customWidth="1"/>
    <col min="10" max="10" width="12.28515625" style="14" bestFit="1" customWidth="1"/>
    <col min="11" max="11" width="12.7109375" style="9" bestFit="1" customWidth="1"/>
    <col min="12" max="12" width="12.5703125" style="9" bestFit="1" customWidth="1"/>
    <col min="13" max="13" width="13.85546875" style="9" bestFit="1" customWidth="1"/>
    <col min="14" max="14" width="13.5703125" style="24" bestFit="1" customWidth="1"/>
    <col min="15" max="15" width="10.28515625" style="24" bestFit="1" customWidth="1"/>
    <col min="16" max="16" width="11.28515625" style="9" bestFit="1" customWidth="1"/>
    <col min="17" max="17" width="11.28515625" style="29" bestFit="1" customWidth="1"/>
    <col min="18" max="18" width="10.140625" bestFit="1" customWidth="1"/>
    <col min="19" max="19" width="18.28515625" bestFit="1" customWidth="1"/>
    <col min="20" max="20" width="12.7109375" bestFit="1" customWidth="1"/>
    <col min="21" max="21" width="9.5703125" bestFit="1" customWidth="1"/>
    <col min="22" max="22" width="6.28515625" bestFit="1" customWidth="1"/>
    <col min="23" max="23" width="13.7109375" bestFit="1" customWidth="1"/>
    <col min="24" max="24" width="8.85546875" bestFit="1" customWidth="1"/>
    <col min="25" max="25" width="5.140625" bestFit="1" customWidth="1"/>
  </cols>
  <sheetData>
    <row r="1" spans="1:44" x14ac:dyDescent="0.25">
      <c r="A1" s="1" t="s">
        <v>0</v>
      </c>
      <c r="B1" s="1" t="s">
        <v>1</v>
      </c>
      <c r="C1" s="33"/>
      <c r="D1" s="18" t="s">
        <v>2</v>
      </c>
      <c r="E1" s="8" t="s">
        <v>3</v>
      </c>
      <c r="F1" s="1" t="s">
        <v>4</v>
      </c>
      <c r="G1" s="1" t="s">
        <v>5</v>
      </c>
      <c r="H1" s="8" t="s">
        <v>6</v>
      </c>
      <c r="I1" s="8" t="s">
        <v>7</v>
      </c>
      <c r="J1" s="13" t="s">
        <v>8</v>
      </c>
      <c r="K1" s="8" t="s">
        <v>9</v>
      </c>
      <c r="L1" s="8" t="s">
        <v>10</v>
      </c>
      <c r="M1" s="8" t="s">
        <v>11</v>
      </c>
      <c r="N1" s="23" t="s">
        <v>12</v>
      </c>
      <c r="O1" s="23" t="s">
        <v>13</v>
      </c>
      <c r="P1" s="8" t="s">
        <v>14</v>
      </c>
      <c r="Q1" s="28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25">
      <c r="A2" t="s">
        <v>233</v>
      </c>
      <c r="B2" t="s">
        <v>234</v>
      </c>
      <c r="C2" s="34" t="s">
        <v>272</v>
      </c>
      <c r="D2" s="19">
        <v>44946</v>
      </c>
      <c r="E2" s="9">
        <v>100000</v>
      </c>
      <c r="F2" t="s">
        <v>26</v>
      </c>
      <c r="G2" t="s">
        <v>27</v>
      </c>
      <c r="H2" s="9">
        <v>100000</v>
      </c>
      <c r="I2" s="9">
        <v>41900</v>
      </c>
      <c r="J2" s="14">
        <f t="shared" ref="J2:J11" si="0">I2/H2*100</f>
        <v>41.9</v>
      </c>
      <c r="K2" s="9">
        <v>96879</v>
      </c>
      <c r="L2" s="9">
        <f t="shared" ref="L2:L11" si="1">H2-0</f>
        <v>100000</v>
      </c>
      <c r="M2" s="9">
        <v>96879</v>
      </c>
      <c r="N2" s="24">
        <v>25</v>
      </c>
      <c r="O2" s="24">
        <v>25</v>
      </c>
      <c r="P2" s="9">
        <f t="shared" ref="P2:P11" si="2">L2/N2</f>
        <v>4000</v>
      </c>
      <c r="Q2" s="29">
        <f t="shared" ref="Q2:Q11" si="3">L2/N2/43560</f>
        <v>9.1827364554637275E-2</v>
      </c>
      <c r="R2" t="s">
        <v>235</v>
      </c>
      <c r="U2">
        <v>1</v>
      </c>
      <c r="V2">
        <v>0</v>
      </c>
      <c r="W2" s="3">
        <v>45042</v>
      </c>
      <c r="Y2" s="4" t="s">
        <v>32</v>
      </c>
    </row>
    <row r="3" spans="1:44" x14ac:dyDescent="0.25">
      <c r="A3" t="s">
        <v>236</v>
      </c>
      <c r="B3" t="s">
        <v>234</v>
      </c>
      <c r="C3" s="34" t="s">
        <v>272</v>
      </c>
      <c r="D3" s="19">
        <v>44946</v>
      </c>
      <c r="E3" s="9">
        <v>176000</v>
      </c>
      <c r="F3" t="s">
        <v>26</v>
      </c>
      <c r="G3" t="s">
        <v>27</v>
      </c>
      <c r="H3" s="9">
        <v>176000</v>
      </c>
      <c r="I3" s="9">
        <v>67000</v>
      </c>
      <c r="J3" s="14">
        <f t="shared" si="0"/>
        <v>38.06818181818182</v>
      </c>
      <c r="K3" s="9">
        <v>161895</v>
      </c>
      <c r="L3" s="9">
        <f t="shared" si="1"/>
        <v>176000</v>
      </c>
      <c r="M3" s="9">
        <v>161895</v>
      </c>
      <c r="N3" s="24">
        <v>40</v>
      </c>
      <c r="O3" s="24">
        <v>40</v>
      </c>
      <c r="P3" s="9">
        <f t="shared" si="2"/>
        <v>4400</v>
      </c>
      <c r="Q3" s="29">
        <f t="shared" si="3"/>
        <v>0.10101010101010101</v>
      </c>
      <c r="R3" t="s">
        <v>237</v>
      </c>
      <c r="T3" t="s">
        <v>30</v>
      </c>
      <c r="U3">
        <v>0</v>
      </c>
      <c r="V3">
        <v>0</v>
      </c>
      <c r="W3" s="3">
        <v>45042</v>
      </c>
      <c r="Y3" s="4" t="s">
        <v>32</v>
      </c>
    </row>
    <row r="4" spans="1:44" x14ac:dyDescent="0.25">
      <c r="A4" t="s">
        <v>238</v>
      </c>
      <c r="B4" t="s">
        <v>239</v>
      </c>
      <c r="C4" s="34" t="s">
        <v>272</v>
      </c>
      <c r="D4" s="19">
        <v>44966</v>
      </c>
      <c r="E4" s="9">
        <v>150000</v>
      </c>
      <c r="F4" t="s">
        <v>26</v>
      </c>
      <c r="G4" t="s">
        <v>27</v>
      </c>
      <c r="H4" s="9">
        <v>150000</v>
      </c>
      <c r="I4" s="9">
        <v>58600</v>
      </c>
      <c r="J4" s="14">
        <f t="shared" si="0"/>
        <v>39.066666666666663</v>
      </c>
      <c r="K4" s="9">
        <v>119110</v>
      </c>
      <c r="L4" s="9">
        <f t="shared" si="1"/>
        <v>150000</v>
      </c>
      <c r="M4" s="9">
        <v>119110</v>
      </c>
      <c r="N4" s="24">
        <v>35</v>
      </c>
      <c r="O4" s="24">
        <v>35</v>
      </c>
      <c r="P4" s="9">
        <f t="shared" si="2"/>
        <v>4285.7142857142853</v>
      </c>
      <c r="Q4" s="29">
        <f t="shared" si="3"/>
        <v>9.8386462022825652E-2</v>
      </c>
      <c r="R4" t="s">
        <v>240</v>
      </c>
      <c r="U4">
        <v>1</v>
      </c>
      <c r="V4">
        <v>0</v>
      </c>
      <c r="W4" s="3">
        <v>45188</v>
      </c>
      <c r="Y4" s="4" t="s">
        <v>32</v>
      </c>
    </row>
    <row r="5" spans="1:44" x14ac:dyDescent="0.25">
      <c r="A5" t="s">
        <v>241</v>
      </c>
      <c r="B5" t="s">
        <v>242</v>
      </c>
      <c r="C5" s="34" t="s">
        <v>272</v>
      </c>
      <c r="D5" s="19">
        <v>45226</v>
      </c>
      <c r="E5" s="9">
        <v>240000</v>
      </c>
      <c r="F5" t="s">
        <v>26</v>
      </c>
      <c r="G5" t="s">
        <v>27</v>
      </c>
      <c r="H5" s="9">
        <v>240000</v>
      </c>
      <c r="I5" s="9">
        <v>76000</v>
      </c>
      <c r="J5" s="14">
        <f t="shared" si="0"/>
        <v>31.666666666666664</v>
      </c>
      <c r="K5" s="9">
        <v>104000</v>
      </c>
      <c r="L5" s="9">
        <f t="shared" si="1"/>
        <v>240000</v>
      </c>
      <c r="M5" s="9">
        <v>104000</v>
      </c>
      <c r="N5" s="24">
        <v>40</v>
      </c>
      <c r="O5" s="24">
        <v>40</v>
      </c>
      <c r="P5" s="9">
        <f t="shared" si="2"/>
        <v>6000</v>
      </c>
      <c r="Q5" s="29">
        <f t="shared" si="3"/>
        <v>0.13774104683195593</v>
      </c>
      <c r="R5" t="s">
        <v>243</v>
      </c>
      <c r="U5">
        <v>0</v>
      </c>
      <c r="V5">
        <v>0</v>
      </c>
      <c r="W5" s="3">
        <v>45457</v>
      </c>
      <c r="Y5" s="4" t="s">
        <v>32</v>
      </c>
    </row>
    <row r="6" spans="1:44" x14ac:dyDescent="0.25">
      <c r="A6" t="s">
        <v>244</v>
      </c>
      <c r="B6" t="s">
        <v>245</v>
      </c>
      <c r="C6" s="34" t="s">
        <v>272</v>
      </c>
      <c r="D6" s="19">
        <v>44820</v>
      </c>
      <c r="E6" s="9">
        <v>125000</v>
      </c>
      <c r="F6" t="s">
        <v>26</v>
      </c>
      <c r="G6" t="s">
        <v>27</v>
      </c>
      <c r="H6" s="9">
        <v>125000</v>
      </c>
      <c r="I6" s="9">
        <v>41900</v>
      </c>
      <c r="J6" s="14">
        <f t="shared" si="0"/>
        <v>33.520000000000003</v>
      </c>
      <c r="K6" s="9">
        <v>97687</v>
      </c>
      <c r="L6" s="9">
        <f t="shared" si="1"/>
        <v>125000</v>
      </c>
      <c r="M6" s="9">
        <v>97687</v>
      </c>
      <c r="N6" s="24">
        <v>25</v>
      </c>
      <c r="O6" s="24">
        <v>25</v>
      </c>
      <c r="P6" s="9">
        <f t="shared" si="2"/>
        <v>5000</v>
      </c>
      <c r="Q6" s="29">
        <f t="shared" si="3"/>
        <v>0.1147842056932966</v>
      </c>
      <c r="R6" t="s">
        <v>246</v>
      </c>
      <c r="U6">
        <v>0</v>
      </c>
      <c r="V6">
        <v>1</v>
      </c>
      <c r="W6" s="3">
        <v>45042</v>
      </c>
      <c r="Y6" s="4" t="s">
        <v>63</v>
      </c>
    </row>
    <row r="7" spans="1:44" x14ac:dyDescent="0.25">
      <c r="A7" t="s">
        <v>247</v>
      </c>
      <c r="B7" t="s">
        <v>248</v>
      </c>
      <c r="C7" s="34" t="s">
        <v>272</v>
      </c>
      <c r="D7" s="19">
        <v>45023</v>
      </c>
      <c r="E7" s="9">
        <v>321000</v>
      </c>
      <c r="F7" t="s">
        <v>26</v>
      </c>
      <c r="G7" t="s">
        <v>27</v>
      </c>
      <c r="H7" s="9">
        <v>321000</v>
      </c>
      <c r="I7" s="9">
        <v>114000</v>
      </c>
      <c r="J7" s="14">
        <f t="shared" si="0"/>
        <v>35.514018691588781</v>
      </c>
      <c r="K7" s="9">
        <v>239880</v>
      </c>
      <c r="L7" s="9">
        <f t="shared" si="1"/>
        <v>321000</v>
      </c>
      <c r="M7" s="9">
        <v>239880</v>
      </c>
      <c r="N7" s="24">
        <v>60</v>
      </c>
      <c r="O7" s="24">
        <v>60</v>
      </c>
      <c r="P7" s="9">
        <f t="shared" si="2"/>
        <v>5350</v>
      </c>
      <c r="Q7" s="29">
        <f t="shared" si="3"/>
        <v>0.12281910009182737</v>
      </c>
      <c r="R7" t="s">
        <v>249</v>
      </c>
      <c r="T7" t="s">
        <v>30</v>
      </c>
      <c r="U7">
        <v>1</v>
      </c>
      <c r="V7">
        <v>0</v>
      </c>
      <c r="W7" s="3">
        <v>42912</v>
      </c>
      <c r="Y7" s="4" t="s">
        <v>32</v>
      </c>
    </row>
    <row r="8" spans="1:44" x14ac:dyDescent="0.25">
      <c r="A8" t="s">
        <v>250</v>
      </c>
      <c r="B8" t="s">
        <v>251</v>
      </c>
      <c r="C8" s="34" t="s">
        <v>272</v>
      </c>
      <c r="D8" s="19">
        <v>45061</v>
      </c>
      <c r="E8" s="9">
        <v>600000</v>
      </c>
      <c r="F8" t="s">
        <v>26</v>
      </c>
      <c r="G8" t="s">
        <v>27</v>
      </c>
      <c r="H8" s="9">
        <v>600000</v>
      </c>
      <c r="I8" s="9">
        <v>284300</v>
      </c>
      <c r="J8" s="14">
        <f t="shared" si="0"/>
        <v>47.383333333333333</v>
      </c>
      <c r="K8" s="9">
        <v>0</v>
      </c>
      <c r="L8" s="9">
        <f t="shared" si="1"/>
        <v>600000</v>
      </c>
      <c r="M8" s="9">
        <v>0</v>
      </c>
      <c r="N8" s="24">
        <v>151.27000000000001</v>
      </c>
      <c r="O8" s="24">
        <v>151.27000000000001</v>
      </c>
      <c r="P8" s="9">
        <f t="shared" si="2"/>
        <v>3966.4176637799956</v>
      </c>
      <c r="Q8" s="29">
        <f t="shared" si="3"/>
        <v>9.1056420196969592E-2</v>
      </c>
      <c r="R8" t="s">
        <v>252</v>
      </c>
      <c r="U8">
        <v>0</v>
      </c>
      <c r="V8">
        <v>0</v>
      </c>
      <c r="W8" s="3">
        <v>41918</v>
      </c>
      <c r="Y8" s="4" t="s">
        <v>32</v>
      </c>
    </row>
    <row r="9" spans="1:44" x14ac:dyDescent="0.25">
      <c r="A9" t="s">
        <v>286</v>
      </c>
      <c r="B9" t="s">
        <v>287</v>
      </c>
      <c r="C9" s="34" t="s">
        <v>272</v>
      </c>
      <c r="D9" s="19">
        <v>45138</v>
      </c>
      <c r="E9" s="9">
        <v>140000</v>
      </c>
      <c r="F9" t="s">
        <v>108</v>
      </c>
      <c r="G9" t="s">
        <v>27</v>
      </c>
      <c r="H9" s="9">
        <v>140000</v>
      </c>
      <c r="I9" s="9">
        <v>76000</v>
      </c>
      <c r="J9" s="14">
        <f t="shared" si="0"/>
        <v>54.285714285714285</v>
      </c>
      <c r="K9" s="9">
        <v>171665</v>
      </c>
      <c r="L9" s="9">
        <f t="shared" si="1"/>
        <v>140000</v>
      </c>
      <c r="M9" s="9">
        <v>171655</v>
      </c>
      <c r="N9" s="24">
        <v>40</v>
      </c>
      <c r="O9" s="24">
        <v>40</v>
      </c>
      <c r="P9" s="9">
        <f t="shared" si="2"/>
        <v>3500</v>
      </c>
      <c r="Q9" s="29">
        <f t="shared" si="3"/>
        <v>8.0348943985307619E-2</v>
      </c>
      <c r="R9" t="s">
        <v>288</v>
      </c>
      <c r="T9" t="s">
        <v>30</v>
      </c>
      <c r="U9" s="3">
        <v>45457</v>
      </c>
      <c r="W9" s="4">
        <v>102</v>
      </c>
    </row>
    <row r="10" spans="1:44" x14ac:dyDescent="0.25">
      <c r="A10" t="s">
        <v>275</v>
      </c>
      <c r="B10" t="s">
        <v>251</v>
      </c>
      <c r="C10" s="34" t="s">
        <v>272</v>
      </c>
      <c r="D10" s="19">
        <v>44869</v>
      </c>
      <c r="E10" s="9">
        <v>48500</v>
      </c>
      <c r="F10" t="s">
        <v>26</v>
      </c>
      <c r="G10" t="s">
        <v>27</v>
      </c>
      <c r="H10" s="9">
        <v>48500</v>
      </c>
      <c r="I10" s="9">
        <v>30000</v>
      </c>
      <c r="J10" s="14">
        <f t="shared" si="0"/>
        <v>61.855670103092784</v>
      </c>
      <c r="K10" s="9">
        <v>30058</v>
      </c>
      <c r="L10" s="9">
        <f t="shared" si="1"/>
        <v>48500</v>
      </c>
      <c r="M10" s="9">
        <v>60058</v>
      </c>
      <c r="N10" s="24">
        <v>16.45</v>
      </c>
      <c r="O10" s="24">
        <v>16.45</v>
      </c>
      <c r="P10" s="9">
        <f t="shared" si="2"/>
        <v>2948.3282674772036</v>
      </c>
      <c r="Q10" s="29">
        <f t="shared" si="3"/>
        <v>6.7684303661092821E-2</v>
      </c>
      <c r="R10" t="s">
        <v>276</v>
      </c>
      <c r="W10" s="3"/>
      <c r="Y10" s="4"/>
    </row>
    <row r="11" spans="1:44" ht="16.5" thickBot="1" x14ac:dyDescent="0.3">
      <c r="A11" t="s">
        <v>253</v>
      </c>
      <c r="B11" t="s">
        <v>254</v>
      </c>
      <c r="C11" s="34" t="s">
        <v>272</v>
      </c>
      <c r="D11" s="19">
        <v>44988</v>
      </c>
      <c r="E11" s="9">
        <v>92000</v>
      </c>
      <c r="F11" t="s">
        <v>26</v>
      </c>
      <c r="G11" t="s">
        <v>27</v>
      </c>
      <c r="H11" s="9">
        <v>92000</v>
      </c>
      <c r="I11" s="9">
        <v>33000</v>
      </c>
      <c r="J11" s="14">
        <f t="shared" si="0"/>
        <v>35.869565217391305</v>
      </c>
      <c r="K11" s="9">
        <v>68938</v>
      </c>
      <c r="L11" s="9">
        <f t="shared" si="1"/>
        <v>92000</v>
      </c>
      <c r="M11" s="9">
        <v>68938</v>
      </c>
      <c r="N11" s="24">
        <v>18</v>
      </c>
      <c r="O11" s="24">
        <v>18</v>
      </c>
      <c r="P11" s="9">
        <f t="shared" si="2"/>
        <v>5111.1111111111113</v>
      </c>
      <c r="Q11" s="29">
        <f t="shared" si="3"/>
        <v>0.11733496581981431</v>
      </c>
      <c r="R11" t="s">
        <v>255</v>
      </c>
      <c r="U11">
        <v>1</v>
      </c>
      <c r="V11">
        <v>1</v>
      </c>
      <c r="W11" s="3">
        <v>45188</v>
      </c>
      <c r="Y11" s="4" t="s">
        <v>32</v>
      </c>
    </row>
    <row r="12" spans="1:44" ht="16.5" thickTop="1" x14ac:dyDescent="0.25">
      <c r="A12" s="5"/>
      <c r="B12" s="5"/>
      <c r="C12" s="35"/>
      <c r="D12" s="20" t="s">
        <v>265</v>
      </c>
      <c r="E12" s="10">
        <f>+SUM(E2:E11)</f>
        <v>1992500</v>
      </c>
      <c r="F12" s="5"/>
      <c r="G12" s="5"/>
      <c r="H12" s="10">
        <f>+SUM(H2:H11)</f>
        <v>1992500</v>
      </c>
      <c r="I12" s="10">
        <f>+SUM(I2:I11)</f>
        <v>822700</v>
      </c>
      <c r="J12" s="15"/>
      <c r="K12" s="10">
        <f>+SUM(K2:K11)</f>
        <v>1090112</v>
      </c>
      <c r="L12" s="10">
        <f>+SUM(L2:L11)</f>
        <v>1992500</v>
      </c>
      <c r="M12" s="10">
        <f>+SUM(M2:M11)</f>
        <v>1120102</v>
      </c>
      <c r="N12" s="25">
        <f>+SUM(N2:N11)</f>
        <v>450.71999999999997</v>
      </c>
      <c r="O12" s="25">
        <f>+SUM(O2:O11)</f>
        <v>450.71999999999997</v>
      </c>
      <c r="P12" s="10">
        <f>L12/N12</f>
        <v>4420.7046503372385</v>
      </c>
      <c r="Q12" s="30"/>
      <c r="R12" s="5"/>
      <c r="S12" s="5"/>
      <c r="T12" s="5"/>
      <c r="U12" s="5"/>
      <c r="V12" s="5"/>
      <c r="W12" s="5"/>
      <c r="X12" s="5"/>
      <c r="Y12" s="5"/>
    </row>
    <row r="13" spans="1:44" x14ac:dyDescent="0.25">
      <c r="A13" s="6"/>
      <c r="B13" s="6"/>
      <c r="C13" s="36"/>
      <c r="D13" s="21"/>
      <c r="E13" s="11"/>
      <c r="F13" s="6"/>
      <c r="G13" s="6"/>
      <c r="H13" s="11"/>
      <c r="I13" s="11" t="s">
        <v>266</v>
      </c>
      <c r="J13" s="16">
        <f>I12/H12*100</f>
        <v>41.289836888331244</v>
      </c>
      <c r="K13" s="11"/>
      <c r="L13" s="11"/>
      <c r="M13" s="11" t="s">
        <v>267</v>
      </c>
      <c r="N13" s="26" t="s">
        <v>267</v>
      </c>
      <c r="O13" s="26"/>
      <c r="P13" s="11" t="s">
        <v>267</v>
      </c>
      <c r="Q13" s="31"/>
      <c r="R13" s="6"/>
      <c r="S13" s="6"/>
      <c r="T13" s="6"/>
      <c r="U13" s="6"/>
      <c r="V13" s="6"/>
      <c r="W13" s="6"/>
      <c r="X13" s="6"/>
      <c r="Y13" s="6"/>
    </row>
    <row r="14" spans="1:44" x14ac:dyDescent="0.25">
      <c r="A14" s="7"/>
      <c r="B14" s="7"/>
      <c r="C14" s="37"/>
      <c r="D14" s="22"/>
      <c r="E14" s="12"/>
      <c r="F14" s="7"/>
      <c r="G14" s="7"/>
      <c r="H14" s="12"/>
      <c r="I14" s="12" t="s">
        <v>268</v>
      </c>
      <c r="J14" s="17">
        <f>STDEV(J2:J11)</f>
        <v>9.7553573158639786</v>
      </c>
      <c r="K14" s="12"/>
      <c r="L14" s="12"/>
      <c r="M14" s="12" t="s">
        <v>269</v>
      </c>
      <c r="N14" s="27" t="s">
        <v>270</v>
      </c>
      <c r="O14" s="27">
        <f>L12/N12</f>
        <v>4420.7046503372385</v>
      </c>
      <c r="P14" s="12" t="s">
        <v>271</v>
      </c>
      <c r="Q14" s="32">
        <f>L12/N12/43560</f>
        <v>0.10148541437872448</v>
      </c>
      <c r="R14" s="7"/>
      <c r="S14" s="7"/>
      <c r="T14" s="7"/>
      <c r="U14" s="7"/>
      <c r="V14" s="7"/>
      <c r="W14" s="7"/>
      <c r="X14" s="7"/>
      <c r="Y14" s="7"/>
    </row>
    <row r="16" spans="1:44" x14ac:dyDescent="0.25">
      <c r="A16" s="52" t="s">
        <v>336</v>
      </c>
      <c r="B16" s="52" t="s">
        <v>335</v>
      </c>
    </row>
  </sheetData>
  <conditionalFormatting sqref="A9:W9">
    <cfRule type="expression" dxfId="3" priority="1" stopIfTrue="1">
      <formula>MOD(ROW(),4)&gt;1</formula>
    </cfRule>
    <cfRule type="expression" dxfId="2" priority="2" stopIfTrue="1">
      <formula>MOD(ROW(),4)&lt;2</formula>
    </cfRule>
  </conditionalFormatting>
  <conditionalFormatting sqref="A2:Y8 A10:Y11">
    <cfRule type="expression" dxfId="1" priority="3" stopIfTrue="1">
      <formula>MOD(ROW(),4)&gt;1</formula>
    </cfRule>
    <cfRule type="expression" dxfId="0" priority="4" stopIfTrue="1">
      <formula>MOD(ROW(),4)&lt;2</formula>
    </cfRule>
  </conditionalFormatting>
  <pageMargins left="0.7" right="0.7" top="0.75" bottom="0.75" header="0.3" footer="0.3"/>
  <pageSetup paperSize="5" scale="55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2"/>
  <sheetViews>
    <sheetView workbookViewId="0">
      <selection activeCell="A33" sqref="A33"/>
    </sheetView>
  </sheetViews>
  <sheetFormatPr defaultRowHeight="15" x14ac:dyDescent="0.25"/>
  <cols>
    <col min="1" max="1" width="14.28515625" bestFit="1" customWidth="1"/>
    <col min="2" max="2" width="14.140625" bestFit="1" customWidth="1"/>
    <col min="3" max="3" width="2.140625" bestFit="1" customWidth="1"/>
    <col min="4" max="4" width="9.28515625" bestFit="1" customWidth="1"/>
    <col min="5" max="5" width="9.5703125" bestFit="1" customWidth="1"/>
    <col min="6" max="6" width="5.5703125" bestFit="1" customWidth="1"/>
    <col min="7" max="7" width="16.7109375" bestFit="1" customWidth="1"/>
    <col min="8" max="8" width="10.140625" bestFit="1" customWidth="1"/>
    <col min="9" max="9" width="14.7109375" bestFit="1" customWidth="1"/>
    <col min="10" max="10" width="12.85546875" bestFit="1" customWidth="1"/>
    <col min="11" max="11" width="13.42578125" bestFit="1" customWidth="1"/>
    <col min="12" max="12" width="13.28515625" bestFit="1" customWidth="1"/>
    <col min="13" max="13" width="14.42578125" bestFit="1" customWidth="1"/>
    <col min="14" max="14" width="9.5703125" bestFit="1" customWidth="1"/>
    <col min="15" max="15" width="10.7109375" bestFit="1" customWidth="1"/>
    <col min="16" max="16" width="12" bestFit="1" customWidth="1"/>
    <col min="17" max="17" width="11.85546875" bestFit="1" customWidth="1"/>
    <col min="18" max="18" width="10.5703125" bestFit="1" customWidth="1"/>
    <col min="19" max="19" width="19.42578125" bestFit="1" customWidth="1"/>
    <col min="20" max="20" width="13.140625" bestFit="1" customWidth="1"/>
    <col min="21" max="21" width="14.42578125" bestFit="1" customWidth="1"/>
    <col min="22" max="22" width="18.5703125" bestFit="1" customWidth="1"/>
    <col min="23" max="23" width="5.42578125" bestFit="1" customWidth="1"/>
  </cols>
  <sheetData>
    <row r="1" spans="1:42" ht="15.75" x14ac:dyDescent="0.25">
      <c r="A1" s="1" t="s">
        <v>0</v>
      </c>
      <c r="B1" s="1" t="s">
        <v>1</v>
      </c>
      <c r="C1" s="33"/>
      <c r="D1" s="18" t="s">
        <v>2</v>
      </c>
      <c r="E1" s="8" t="s">
        <v>3</v>
      </c>
      <c r="F1" s="1" t="s">
        <v>4</v>
      </c>
      <c r="G1" s="1" t="s">
        <v>5</v>
      </c>
      <c r="H1" s="8" t="s">
        <v>6</v>
      </c>
      <c r="I1" s="8" t="s">
        <v>7</v>
      </c>
      <c r="J1" s="13" t="s">
        <v>8</v>
      </c>
      <c r="K1" s="8" t="s">
        <v>9</v>
      </c>
      <c r="L1" s="8" t="s">
        <v>10</v>
      </c>
      <c r="M1" s="8" t="s">
        <v>11</v>
      </c>
      <c r="N1" s="23" t="s">
        <v>12</v>
      </c>
      <c r="O1" s="23" t="s">
        <v>13</v>
      </c>
      <c r="P1" s="8" t="s">
        <v>14</v>
      </c>
      <c r="Q1" s="28" t="s">
        <v>15</v>
      </c>
      <c r="R1" s="1" t="s">
        <v>16</v>
      </c>
      <c r="S1" s="1" t="s">
        <v>298</v>
      </c>
      <c r="T1" s="1" t="s">
        <v>18</v>
      </c>
      <c r="U1" s="1" t="s">
        <v>21</v>
      </c>
      <c r="V1" s="1" t="s">
        <v>22</v>
      </c>
      <c r="W1" s="1" t="s">
        <v>23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x14ac:dyDescent="0.25">
      <c r="A2" t="s">
        <v>296</v>
      </c>
    </row>
    <row r="3" spans="1:42" ht="15.75" x14ac:dyDescent="0.25">
      <c r="A3" t="s">
        <v>45</v>
      </c>
      <c r="B3" t="s">
        <v>46</v>
      </c>
      <c r="C3" s="34" t="s">
        <v>272</v>
      </c>
      <c r="D3" s="19">
        <v>44853</v>
      </c>
      <c r="E3" s="9">
        <v>485000</v>
      </c>
      <c r="F3" t="s">
        <v>26</v>
      </c>
      <c r="G3" t="s">
        <v>35</v>
      </c>
      <c r="H3" s="9">
        <v>485000</v>
      </c>
      <c r="I3" s="9">
        <v>195900</v>
      </c>
      <c r="J3" s="14">
        <f t="shared" ref="J3:J5" si="0">I3/H3*100</f>
        <v>40.391752577319586</v>
      </c>
      <c r="K3" s="9">
        <v>466858</v>
      </c>
      <c r="L3" s="9">
        <f t="shared" ref="L3:L5" si="1">H3-0</f>
        <v>485000</v>
      </c>
      <c r="M3" s="9">
        <v>466858</v>
      </c>
      <c r="N3" s="24">
        <v>97.7</v>
      </c>
      <c r="O3" s="24">
        <v>97.7</v>
      </c>
      <c r="P3" s="9">
        <f t="shared" ref="P3:P5" si="2">L3/N3</f>
        <v>4964.1760491299892</v>
      </c>
      <c r="Q3" s="29">
        <f t="shared" ref="Q3:Q5" si="3">L3/N3/43560</f>
        <v>0.11396180094421463</v>
      </c>
      <c r="R3" t="s">
        <v>47</v>
      </c>
      <c r="S3">
        <v>40.39</v>
      </c>
      <c r="T3" t="s">
        <v>30</v>
      </c>
      <c r="U3" s="3">
        <v>45182</v>
      </c>
      <c r="V3" t="s">
        <v>31</v>
      </c>
      <c r="W3" s="4" t="s">
        <v>28</v>
      </c>
    </row>
    <row r="4" spans="1:42" ht="15.75" x14ac:dyDescent="0.25">
      <c r="A4" t="s">
        <v>151</v>
      </c>
      <c r="B4" t="s">
        <v>152</v>
      </c>
      <c r="C4" s="34" t="s">
        <v>272</v>
      </c>
      <c r="D4" s="19">
        <v>45071</v>
      </c>
      <c r="E4" s="9">
        <v>409000</v>
      </c>
      <c r="F4" t="s">
        <v>26</v>
      </c>
      <c r="G4" s="40" t="s">
        <v>35</v>
      </c>
      <c r="H4" s="9">
        <v>409000</v>
      </c>
      <c r="I4" s="9">
        <v>0</v>
      </c>
      <c r="J4" s="14">
        <f t="shared" si="0"/>
        <v>0</v>
      </c>
      <c r="K4" s="9">
        <v>0</v>
      </c>
      <c r="L4" s="9">
        <f t="shared" si="1"/>
        <v>409000</v>
      </c>
      <c r="M4" s="9">
        <v>0</v>
      </c>
      <c r="N4" s="24">
        <v>64.5</v>
      </c>
      <c r="O4" s="24">
        <v>64.593000000000004</v>
      </c>
      <c r="P4" s="9">
        <f t="shared" si="2"/>
        <v>6341.0852713178292</v>
      </c>
      <c r="Q4" s="29">
        <f t="shared" si="3"/>
        <v>0.14557128722033585</v>
      </c>
      <c r="R4" t="s">
        <v>153</v>
      </c>
      <c r="S4">
        <v>16.722999999999999</v>
      </c>
      <c r="U4" s="3">
        <v>45447</v>
      </c>
      <c r="W4" s="4" t="s">
        <v>28</v>
      </c>
    </row>
    <row r="5" spans="1:42" ht="15.75" x14ac:dyDescent="0.25">
      <c r="A5" t="s">
        <v>157</v>
      </c>
      <c r="B5" t="s">
        <v>158</v>
      </c>
      <c r="C5" s="34" t="s">
        <v>272</v>
      </c>
      <c r="D5" s="19">
        <v>44914</v>
      </c>
      <c r="E5" s="9">
        <v>45000</v>
      </c>
      <c r="F5" t="s">
        <v>26</v>
      </c>
      <c r="G5" t="s">
        <v>27</v>
      </c>
      <c r="H5" s="9">
        <v>45000</v>
      </c>
      <c r="I5" s="9">
        <v>17300</v>
      </c>
      <c r="J5" s="14">
        <f t="shared" si="0"/>
        <v>38.444444444444443</v>
      </c>
      <c r="K5" s="9">
        <v>51719</v>
      </c>
      <c r="L5" s="9">
        <f t="shared" si="1"/>
        <v>45000</v>
      </c>
      <c r="M5" s="9">
        <v>51719</v>
      </c>
      <c r="N5" s="24">
        <v>10.196</v>
      </c>
      <c r="O5" s="24">
        <v>10.196</v>
      </c>
      <c r="P5" s="9">
        <f t="shared" si="2"/>
        <v>4413.4954884268345</v>
      </c>
      <c r="Q5" s="29">
        <f t="shared" si="3"/>
        <v>0.10131991479400447</v>
      </c>
      <c r="R5" t="s">
        <v>159</v>
      </c>
      <c r="S5">
        <v>10.196</v>
      </c>
      <c r="U5" s="3">
        <v>45049</v>
      </c>
      <c r="W5" s="4" t="s">
        <v>32</v>
      </c>
    </row>
    <row r="6" spans="1:42" x14ac:dyDescent="0.25">
      <c r="L6" s="9">
        <f>SUM(L3:L5)</f>
        <v>939000</v>
      </c>
      <c r="N6" s="24">
        <f>SUM(N3:N5)</f>
        <v>172.39599999999999</v>
      </c>
      <c r="P6" s="9">
        <f>L6/N6</f>
        <v>5446.7621058493241</v>
      </c>
    </row>
    <row r="7" spans="1:42" x14ac:dyDescent="0.25">
      <c r="O7" t="s">
        <v>300</v>
      </c>
      <c r="R7" s="29">
        <f>L6/N6</f>
        <v>5446.7621058493241</v>
      </c>
    </row>
    <row r="9" spans="1:42" x14ac:dyDescent="0.25">
      <c r="A9" t="s">
        <v>297</v>
      </c>
      <c r="S9" t="s">
        <v>299</v>
      </c>
    </row>
    <row r="10" spans="1:42" ht="15.75" x14ac:dyDescent="0.25">
      <c r="A10" t="s">
        <v>168</v>
      </c>
      <c r="B10" t="s">
        <v>169</v>
      </c>
      <c r="C10" s="34" t="s">
        <v>272</v>
      </c>
      <c r="D10" s="19">
        <v>45048</v>
      </c>
      <c r="E10" s="9">
        <v>387000</v>
      </c>
      <c r="F10" t="s">
        <v>26</v>
      </c>
      <c r="G10" t="s">
        <v>27</v>
      </c>
      <c r="H10" s="9">
        <v>387000</v>
      </c>
      <c r="I10" s="9">
        <v>145400</v>
      </c>
      <c r="J10" s="14">
        <f t="shared" ref="J10:J20" si="4">I10/H10*100</f>
        <v>37.571059431524553</v>
      </c>
      <c r="K10" s="9">
        <v>311078</v>
      </c>
      <c r="L10" s="9">
        <f>H10-92</f>
        <v>386908</v>
      </c>
      <c r="M10" s="9">
        <v>310986</v>
      </c>
      <c r="N10" s="24">
        <v>61.44</v>
      </c>
      <c r="O10" s="24">
        <v>61.44</v>
      </c>
      <c r="P10" s="9">
        <f t="shared" ref="P10:P20" si="5">L10/N10</f>
        <v>6297.330729166667</v>
      </c>
      <c r="Q10" s="29">
        <f t="shared" ref="Q10:Q20" si="6">L10/N10/43560</f>
        <v>0.14456682114707683</v>
      </c>
      <c r="R10" t="s">
        <v>170</v>
      </c>
      <c r="S10">
        <v>17.413</v>
      </c>
      <c r="T10" t="s">
        <v>30</v>
      </c>
      <c r="U10" s="3">
        <v>45229</v>
      </c>
      <c r="W10" s="4" t="s">
        <v>28</v>
      </c>
    </row>
    <row r="11" spans="1:42" ht="15.75" x14ac:dyDescent="0.25">
      <c r="A11" t="s">
        <v>178</v>
      </c>
      <c r="B11" t="s">
        <v>179</v>
      </c>
      <c r="C11" s="34" t="s">
        <v>272</v>
      </c>
      <c r="D11" s="19">
        <v>45153</v>
      </c>
      <c r="E11" s="9">
        <v>50000</v>
      </c>
      <c r="F11" t="s">
        <v>26</v>
      </c>
      <c r="G11" t="s">
        <v>27</v>
      </c>
      <c r="H11" s="9">
        <v>50000</v>
      </c>
      <c r="I11" s="9">
        <v>31500</v>
      </c>
      <c r="J11" s="14">
        <f t="shared" si="4"/>
        <v>63</v>
      </c>
      <c r="K11" s="9">
        <v>42635</v>
      </c>
      <c r="L11" s="9">
        <f>H11-0</f>
        <v>50000</v>
      </c>
      <c r="M11" s="9">
        <v>42635</v>
      </c>
      <c r="N11" s="24">
        <v>11.9</v>
      </c>
      <c r="O11" s="24">
        <v>11.9</v>
      </c>
      <c r="P11" s="9">
        <f t="shared" si="5"/>
        <v>4201.6806722689071</v>
      </c>
      <c r="Q11" s="29">
        <f t="shared" si="6"/>
        <v>9.6457315708652597E-2</v>
      </c>
      <c r="R11" t="s">
        <v>180</v>
      </c>
      <c r="S11">
        <v>4.9640000000000004</v>
      </c>
      <c r="T11" t="s">
        <v>30</v>
      </c>
      <c r="U11" s="3">
        <v>45447</v>
      </c>
      <c r="W11" s="4" t="s">
        <v>32</v>
      </c>
    </row>
    <row r="12" spans="1:42" ht="15.75" x14ac:dyDescent="0.25">
      <c r="A12" t="s">
        <v>37</v>
      </c>
      <c r="B12" t="s">
        <v>34</v>
      </c>
      <c r="C12" s="34" t="s">
        <v>272</v>
      </c>
      <c r="D12" s="19">
        <v>44715</v>
      </c>
      <c r="E12" s="9">
        <v>300000</v>
      </c>
      <c r="F12" t="s">
        <v>26</v>
      </c>
      <c r="G12" t="s">
        <v>35</v>
      </c>
      <c r="H12" s="9">
        <v>300000</v>
      </c>
      <c r="I12" s="9">
        <v>0</v>
      </c>
      <c r="J12" s="14">
        <f t="shared" si="4"/>
        <v>0</v>
      </c>
      <c r="K12" s="9">
        <v>286752</v>
      </c>
      <c r="L12" s="9">
        <f t="shared" ref="L12:L20" si="7">H12-0</f>
        <v>300000</v>
      </c>
      <c r="M12" s="9">
        <v>286752</v>
      </c>
      <c r="N12" s="24">
        <v>50</v>
      </c>
      <c r="O12" s="24">
        <v>50</v>
      </c>
      <c r="P12" s="9">
        <f t="shared" si="5"/>
        <v>6000</v>
      </c>
      <c r="Q12" s="29">
        <f t="shared" si="6"/>
        <v>0.13774104683195593</v>
      </c>
      <c r="R12" t="s">
        <v>38</v>
      </c>
      <c r="S12">
        <v>26.702000000000002</v>
      </c>
      <c r="U12" s="3">
        <v>45205</v>
      </c>
      <c r="V12" t="s">
        <v>31</v>
      </c>
      <c r="W12" s="4" t="s">
        <v>32</v>
      </c>
    </row>
    <row r="13" spans="1:42" ht="15.75" x14ac:dyDescent="0.25">
      <c r="A13" t="s">
        <v>48</v>
      </c>
      <c r="B13" t="s">
        <v>49</v>
      </c>
      <c r="C13" s="34" t="s">
        <v>272</v>
      </c>
      <c r="D13" s="19">
        <v>44823</v>
      </c>
      <c r="E13" s="9">
        <v>308000</v>
      </c>
      <c r="F13" t="s">
        <v>26</v>
      </c>
      <c r="G13" t="s">
        <v>35</v>
      </c>
      <c r="H13" s="9">
        <v>308000</v>
      </c>
      <c r="I13" s="9">
        <v>0</v>
      </c>
      <c r="J13" s="14">
        <f t="shared" si="4"/>
        <v>0</v>
      </c>
      <c r="K13" s="9">
        <v>300071</v>
      </c>
      <c r="L13" s="9">
        <f t="shared" si="7"/>
        <v>308000</v>
      </c>
      <c r="M13" s="9">
        <v>300071</v>
      </c>
      <c r="N13" s="24">
        <v>61.7</v>
      </c>
      <c r="O13" s="24">
        <v>61.7</v>
      </c>
      <c r="P13" s="9">
        <f t="shared" si="5"/>
        <v>4991.8962722852511</v>
      </c>
      <c r="Q13" s="29">
        <f t="shared" si="6"/>
        <v>0.11459816970351816</v>
      </c>
      <c r="R13" t="s">
        <v>50</v>
      </c>
      <c r="U13" s="3">
        <v>45182</v>
      </c>
      <c r="V13" t="s">
        <v>31</v>
      </c>
      <c r="W13" s="4" t="s">
        <v>28</v>
      </c>
    </row>
    <row r="14" spans="1:42" ht="15.75" x14ac:dyDescent="0.25">
      <c r="A14" t="s">
        <v>282</v>
      </c>
      <c r="B14" t="s">
        <v>283</v>
      </c>
      <c r="C14" s="34" t="s">
        <v>272</v>
      </c>
      <c r="D14" s="19">
        <v>44698</v>
      </c>
      <c r="E14" s="9">
        <v>360000</v>
      </c>
      <c r="F14" t="s">
        <v>26</v>
      </c>
      <c r="G14" t="s">
        <v>27</v>
      </c>
      <c r="H14" s="9">
        <v>360000</v>
      </c>
      <c r="I14" s="9">
        <v>105900</v>
      </c>
      <c r="J14" s="14">
        <f t="shared" si="4"/>
        <v>29.416666666666668</v>
      </c>
      <c r="K14" s="9">
        <v>339700</v>
      </c>
      <c r="L14" s="9">
        <f t="shared" si="7"/>
        <v>360000</v>
      </c>
      <c r="M14" s="9">
        <v>339700</v>
      </c>
      <c r="N14" s="24">
        <v>80</v>
      </c>
      <c r="O14" s="24">
        <v>80</v>
      </c>
      <c r="P14" s="9">
        <f t="shared" si="5"/>
        <v>4500</v>
      </c>
      <c r="Q14" s="29">
        <f t="shared" si="6"/>
        <v>0.10330578512396695</v>
      </c>
      <c r="R14" t="s">
        <v>284</v>
      </c>
      <c r="S14">
        <v>28.369</v>
      </c>
      <c r="T14" t="s">
        <v>30</v>
      </c>
      <c r="U14" s="49" t="s">
        <v>285</v>
      </c>
      <c r="V14" t="s">
        <v>31</v>
      </c>
      <c r="W14" s="4">
        <v>102</v>
      </c>
    </row>
    <row r="15" spans="1:42" ht="15.75" x14ac:dyDescent="0.25">
      <c r="A15" t="s">
        <v>74</v>
      </c>
      <c r="B15" t="s">
        <v>75</v>
      </c>
      <c r="C15" s="34" t="s">
        <v>272</v>
      </c>
      <c r="D15" s="19">
        <v>45261</v>
      </c>
      <c r="E15" s="9">
        <v>400000</v>
      </c>
      <c r="F15" t="s">
        <v>26</v>
      </c>
      <c r="G15" t="s">
        <v>27</v>
      </c>
      <c r="H15" s="9">
        <v>400000</v>
      </c>
      <c r="I15" s="9">
        <v>180300</v>
      </c>
      <c r="J15" s="14">
        <f t="shared" si="4"/>
        <v>45.074999999999996</v>
      </c>
      <c r="K15" s="9">
        <v>317577</v>
      </c>
      <c r="L15" s="9">
        <f t="shared" si="7"/>
        <v>400000</v>
      </c>
      <c r="M15" s="9">
        <v>317577</v>
      </c>
      <c r="N15" s="24">
        <v>80</v>
      </c>
      <c r="O15" s="24">
        <v>80</v>
      </c>
      <c r="P15" s="9">
        <f t="shared" si="5"/>
        <v>5000</v>
      </c>
      <c r="Q15" s="29">
        <f t="shared" si="6"/>
        <v>0.1147842056932966</v>
      </c>
      <c r="R15" t="s">
        <v>76</v>
      </c>
      <c r="S15">
        <v>8.4719999999999995</v>
      </c>
      <c r="T15" t="s">
        <v>30</v>
      </c>
      <c r="U15" s="3">
        <v>44033</v>
      </c>
      <c r="W15" s="4" t="s">
        <v>32</v>
      </c>
    </row>
    <row r="16" spans="1:42" ht="15.75" x14ac:dyDescent="0.25">
      <c r="A16" t="s">
        <v>120</v>
      </c>
      <c r="B16" t="s">
        <v>121</v>
      </c>
      <c r="C16" s="34" t="s">
        <v>272</v>
      </c>
      <c r="D16" s="19">
        <v>44862</v>
      </c>
      <c r="E16" s="9">
        <v>130000</v>
      </c>
      <c r="F16" t="s">
        <v>26</v>
      </c>
      <c r="G16" t="s">
        <v>27</v>
      </c>
      <c r="H16" s="9">
        <v>130000</v>
      </c>
      <c r="I16" s="9">
        <v>33400</v>
      </c>
      <c r="J16" s="14">
        <f t="shared" si="4"/>
        <v>25.692307692307693</v>
      </c>
      <c r="K16" s="9">
        <v>114993</v>
      </c>
      <c r="L16" s="9">
        <f t="shared" si="7"/>
        <v>130000</v>
      </c>
      <c r="M16" s="9">
        <v>114993</v>
      </c>
      <c r="N16" s="24">
        <v>24</v>
      </c>
      <c r="O16" s="24">
        <v>24</v>
      </c>
      <c r="P16" s="9">
        <f t="shared" si="5"/>
        <v>5416.666666666667</v>
      </c>
      <c r="Q16" s="29">
        <f t="shared" si="6"/>
        <v>0.12434955616773799</v>
      </c>
      <c r="R16" t="s">
        <v>122</v>
      </c>
      <c r="S16">
        <v>19.244</v>
      </c>
      <c r="T16" t="s">
        <v>30</v>
      </c>
      <c r="U16" s="3">
        <v>45042</v>
      </c>
      <c r="W16" s="4" t="s">
        <v>123</v>
      </c>
    </row>
    <row r="17" spans="1:23" ht="15.75" x14ac:dyDescent="0.25">
      <c r="A17" t="s">
        <v>130</v>
      </c>
      <c r="B17" t="s">
        <v>131</v>
      </c>
      <c r="C17" s="34" t="s">
        <v>272</v>
      </c>
      <c r="D17" s="19">
        <v>44771</v>
      </c>
      <c r="E17" s="9">
        <v>174778</v>
      </c>
      <c r="F17" t="s">
        <v>72</v>
      </c>
      <c r="G17" t="s">
        <v>27</v>
      </c>
      <c r="H17" s="9">
        <v>174778</v>
      </c>
      <c r="I17" s="9">
        <v>39100</v>
      </c>
      <c r="J17" s="14">
        <f t="shared" si="4"/>
        <v>22.371236654498851</v>
      </c>
      <c r="K17" s="9">
        <v>148996</v>
      </c>
      <c r="L17" s="9">
        <f t="shared" si="7"/>
        <v>174778</v>
      </c>
      <c r="M17" s="9">
        <v>148996</v>
      </c>
      <c r="N17" s="24">
        <v>27.434000000000001</v>
      </c>
      <c r="O17" s="24">
        <v>27.434000000000001</v>
      </c>
      <c r="P17" s="9">
        <f t="shared" si="5"/>
        <v>6370.8536852081361</v>
      </c>
      <c r="Q17" s="29">
        <f t="shared" si="6"/>
        <v>0.14625467596896546</v>
      </c>
      <c r="R17" t="s">
        <v>132</v>
      </c>
      <c r="S17">
        <v>8.5190000000000001</v>
      </c>
      <c r="U17" s="3">
        <v>45044</v>
      </c>
      <c r="W17" s="4" t="s">
        <v>32</v>
      </c>
    </row>
    <row r="18" spans="1:23" ht="15.75" x14ac:dyDescent="0.25">
      <c r="A18" t="s">
        <v>227</v>
      </c>
      <c r="B18" t="s">
        <v>228</v>
      </c>
      <c r="C18" s="34" t="s">
        <v>272</v>
      </c>
      <c r="D18" s="19">
        <v>44760</v>
      </c>
      <c r="E18" s="9">
        <v>232350</v>
      </c>
      <c r="F18" t="s">
        <v>26</v>
      </c>
      <c r="G18" t="s">
        <v>27</v>
      </c>
      <c r="H18" s="9">
        <v>232350</v>
      </c>
      <c r="I18" s="9">
        <v>82800</v>
      </c>
      <c r="J18" s="14">
        <f t="shared" si="4"/>
        <v>35.635894125242089</v>
      </c>
      <c r="K18" s="9">
        <v>235560</v>
      </c>
      <c r="L18" s="9">
        <f t="shared" si="7"/>
        <v>232350</v>
      </c>
      <c r="M18" s="9">
        <v>235560</v>
      </c>
      <c r="N18" s="24">
        <v>47.49</v>
      </c>
      <c r="O18" s="24">
        <v>47.49</v>
      </c>
      <c r="P18" s="9">
        <f t="shared" si="5"/>
        <v>4892.6089703095386</v>
      </c>
      <c r="Q18" s="29">
        <f t="shared" si="6"/>
        <v>0.11231884688497563</v>
      </c>
      <c r="R18" t="s">
        <v>229</v>
      </c>
      <c r="S18">
        <v>17.689</v>
      </c>
      <c r="T18" t="s">
        <v>30</v>
      </c>
      <c r="U18" s="3">
        <v>44739</v>
      </c>
      <c r="W18" s="4" t="s">
        <v>177</v>
      </c>
    </row>
    <row r="19" spans="1:23" ht="15.75" x14ac:dyDescent="0.25">
      <c r="A19" t="s">
        <v>244</v>
      </c>
      <c r="B19" t="s">
        <v>245</v>
      </c>
      <c r="C19" s="34" t="s">
        <v>272</v>
      </c>
      <c r="D19" s="19">
        <v>44820</v>
      </c>
      <c r="E19" s="9">
        <v>125000</v>
      </c>
      <c r="F19" t="s">
        <v>26</v>
      </c>
      <c r="G19" t="s">
        <v>27</v>
      </c>
      <c r="H19" s="9">
        <v>125000</v>
      </c>
      <c r="I19" s="9">
        <v>41900</v>
      </c>
      <c r="J19" s="14">
        <f t="shared" si="4"/>
        <v>33.520000000000003</v>
      </c>
      <c r="K19" s="9">
        <v>97687</v>
      </c>
      <c r="L19" s="9">
        <f t="shared" si="7"/>
        <v>125000</v>
      </c>
      <c r="M19" s="9">
        <v>97687</v>
      </c>
      <c r="N19" s="24">
        <v>25</v>
      </c>
      <c r="O19" s="24">
        <v>25</v>
      </c>
      <c r="P19" s="9">
        <f t="shared" si="5"/>
        <v>5000</v>
      </c>
      <c r="Q19" s="29">
        <f t="shared" si="6"/>
        <v>0.1147842056932966</v>
      </c>
      <c r="R19" t="s">
        <v>246</v>
      </c>
      <c r="S19">
        <v>13.493</v>
      </c>
      <c r="U19" s="3">
        <v>45042</v>
      </c>
      <c r="W19" s="4" t="s">
        <v>63</v>
      </c>
    </row>
    <row r="20" spans="1:23" ht="15.75" x14ac:dyDescent="0.25">
      <c r="A20" t="s">
        <v>286</v>
      </c>
      <c r="B20" t="s">
        <v>287</v>
      </c>
      <c r="C20" s="34" t="s">
        <v>272</v>
      </c>
      <c r="D20" s="19">
        <v>45138</v>
      </c>
      <c r="E20" s="9">
        <v>140000</v>
      </c>
      <c r="F20" t="s">
        <v>108</v>
      </c>
      <c r="G20" t="s">
        <v>27</v>
      </c>
      <c r="H20" s="9">
        <v>140000</v>
      </c>
      <c r="I20" s="9">
        <v>76000</v>
      </c>
      <c r="J20" s="14">
        <f t="shared" si="4"/>
        <v>54.285714285714285</v>
      </c>
      <c r="K20" s="9">
        <v>171665</v>
      </c>
      <c r="L20" s="9">
        <f t="shared" si="7"/>
        <v>140000</v>
      </c>
      <c r="M20" s="9">
        <v>171655</v>
      </c>
      <c r="N20" s="24">
        <v>40</v>
      </c>
      <c r="O20" s="24">
        <v>40</v>
      </c>
      <c r="P20" s="9">
        <f t="shared" si="5"/>
        <v>3500</v>
      </c>
      <c r="Q20" s="29">
        <f t="shared" si="6"/>
        <v>8.0348943985307619E-2</v>
      </c>
      <c r="R20" t="s">
        <v>288</v>
      </c>
      <c r="S20">
        <v>6.234</v>
      </c>
      <c r="T20" t="s">
        <v>30</v>
      </c>
      <c r="U20" s="3">
        <v>45457</v>
      </c>
      <c r="W20" s="4">
        <v>102</v>
      </c>
    </row>
    <row r="21" spans="1:23" x14ac:dyDescent="0.25">
      <c r="L21" s="9">
        <f>SUM(L10:L20)</f>
        <v>2607036</v>
      </c>
      <c r="M21" s="9"/>
      <c r="N21" s="24">
        <f>SUM(N10:N20)</f>
        <v>508.96400000000006</v>
      </c>
    </row>
    <row r="22" spans="1:23" x14ac:dyDescent="0.25">
      <c r="O22" t="s">
        <v>301</v>
      </c>
      <c r="R22" s="29">
        <f>L21/N21</f>
        <v>5122.2404728035772</v>
      </c>
    </row>
    <row r="23" spans="1:23" x14ac:dyDescent="0.25">
      <c r="A23" t="s">
        <v>309</v>
      </c>
      <c r="R23" s="29"/>
    </row>
    <row r="24" spans="1:23" ht="15.75" x14ac:dyDescent="0.25">
      <c r="A24" t="s">
        <v>160</v>
      </c>
      <c r="B24" t="s">
        <v>52</v>
      </c>
      <c r="C24" s="34" t="s">
        <v>272</v>
      </c>
      <c r="D24" s="19">
        <v>44666</v>
      </c>
      <c r="E24" s="9">
        <v>215000</v>
      </c>
      <c r="F24" t="s">
        <v>26</v>
      </c>
      <c r="G24" t="s">
        <v>27</v>
      </c>
      <c r="H24" s="9">
        <v>215000</v>
      </c>
      <c r="I24" s="9">
        <v>27900</v>
      </c>
      <c r="J24" s="14">
        <f t="shared" ref="J24" si="8">I24/H24*100</f>
        <v>12.976744186046513</v>
      </c>
      <c r="K24" s="9">
        <v>95212</v>
      </c>
      <c r="L24" s="9">
        <f t="shared" ref="L24" si="9">H24-0</f>
        <v>215000</v>
      </c>
      <c r="M24" s="9">
        <v>95212</v>
      </c>
      <c r="N24" s="24">
        <v>19.443999999999999</v>
      </c>
      <c r="O24" s="24">
        <v>19.440000000000001</v>
      </c>
      <c r="P24" s="9">
        <f t="shared" ref="P24" si="10">L24/N24</f>
        <v>11057.39559761366</v>
      </c>
      <c r="Q24" s="29">
        <f t="shared" ref="Q24" si="11">L24/N24/43560</f>
        <v>0.25384287414172774</v>
      </c>
      <c r="R24" t="s">
        <v>161</v>
      </c>
      <c r="S24">
        <v>18.309999999999999</v>
      </c>
      <c r="U24" s="3">
        <v>45049</v>
      </c>
      <c r="W24" s="4" t="s">
        <v>32</v>
      </c>
    </row>
    <row r="25" spans="1:23" ht="15.75" x14ac:dyDescent="0.25">
      <c r="A25" t="s">
        <v>171</v>
      </c>
      <c r="B25" t="s">
        <v>172</v>
      </c>
      <c r="C25" s="34" t="s">
        <v>272</v>
      </c>
      <c r="D25" s="19">
        <v>44839</v>
      </c>
      <c r="E25" s="9">
        <v>120329</v>
      </c>
      <c r="F25" t="s">
        <v>26</v>
      </c>
      <c r="G25" t="s">
        <v>27</v>
      </c>
      <c r="H25" s="9">
        <v>120329</v>
      </c>
      <c r="I25" s="9">
        <v>125800</v>
      </c>
      <c r="J25" s="14">
        <f>I25/H25*100</f>
        <v>104.54670112774144</v>
      </c>
      <c r="K25" s="9">
        <v>360251</v>
      </c>
      <c r="L25" s="9">
        <f>H25-0</f>
        <v>120329</v>
      </c>
      <c r="M25" s="9">
        <v>360251</v>
      </c>
      <c r="N25" s="24">
        <v>71.614000000000004</v>
      </c>
      <c r="O25" s="24">
        <v>71.62</v>
      </c>
      <c r="P25" s="9">
        <f>L25/N25</f>
        <v>1680.2440863518304</v>
      </c>
      <c r="Q25" s="29">
        <f>L25/N25/43560</f>
        <v>3.8573096564550748E-2</v>
      </c>
      <c r="R25" t="s">
        <v>173</v>
      </c>
      <c r="S25">
        <v>36</v>
      </c>
      <c r="T25" t="s">
        <v>30</v>
      </c>
      <c r="U25" s="3">
        <v>45044</v>
      </c>
      <c r="W25" s="4" t="s">
        <v>32</v>
      </c>
    </row>
    <row r="26" spans="1:23" ht="15.75" x14ac:dyDescent="0.25">
      <c r="A26" t="s">
        <v>43</v>
      </c>
      <c r="C26" s="34" t="s">
        <v>272</v>
      </c>
      <c r="D26" s="19">
        <v>44776</v>
      </c>
      <c r="E26" s="9">
        <v>160000</v>
      </c>
      <c r="F26" t="s">
        <v>26</v>
      </c>
      <c r="G26" t="s">
        <v>27</v>
      </c>
      <c r="H26" s="9">
        <v>160000</v>
      </c>
      <c r="I26" s="9">
        <v>33200</v>
      </c>
      <c r="J26" s="14">
        <f t="shared" ref="J26:J27" si="12">I26/H26*100</f>
        <v>20.75</v>
      </c>
      <c r="K26" s="9">
        <v>113341</v>
      </c>
      <c r="L26" s="9">
        <f t="shared" ref="L26:L27" si="13">H26-0</f>
        <v>160000</v>
      </c>
      <c r="M26" s="9">
        <v>113341</v>
      </c>
      <c r="N26" s="24">
        <v>17.71</v>
      </c>
      <c r="O26" s="24">
        <v>17.71</v>
      </c>
      <c r="P26" s="9">
        <f t="shared" ref="P26:P27" si="14">L26/N26</f>
        <v>9034.4438170525118</v>
      </c>
      <c r="Q26" s="29">
        <f t="shared" ref="Q26:Q27" si="15">L26/N26/43560</f>
        <v>0.20740229148421743</v>
      </c>
      <c r="R26" t="s">
        <v>44</v>
      </c>
      <c r="S26">
        <v>7.8529999999999998</v>
      </c>
      <c r="T26" t="s">
        <v>30</v>
      </c>
      <c r="U26" s="3">
        <v>45041</v>
      </c>
      <c r="V26" t="s">
        <v>31</v>
      </c>
      <c r="W26" s="4" t="s">
        <v>32</v>
      </c>
    </row>
    <row r="27" spans="1:23" ht="15.75" x14ac:dyDescent="0.25">
      <c r="A27" t="s">
        <v>162</v>
      </c>
      <c r="B27" t="s">
        <v>163</v>
      </c>
      <c r="C27" s="34" t="s">
        <v>272</v>
      </c>
      <c r="D27" s="19">
        <v>45338</v>
      </c>
      <c r="E27" s="9">
        <v>635000</v>
      </c>
      <c r="F27" t="s">
        <v>26</v>
      </c>
      <c r="G27" t="s">
        <v>27</v>
      </c>
      <c r="H27" s="9">
        <v>635000</v>
      </c>
      <c r="I27" s="9">
        <v>172400</v>
      </c>
      <c r="J27" s="14">
        <f t="shared" si="12"/>
        <v>27.149606299212596</v>
      </c>
      <c r="K27" s="9">
        <v>434002</v>
      </c>
      <c r="L27" s="9">
        <f t="shared" si="13"/>
        <v>635000</v>
      </c>
      <c r="M27" s="9">
        <v>434002</v>
      </c>
      <c r="N27" s="24">
        <v>75.5</v>
      </c>
      <c r="O27" s="24">
        <v>75.5</v>
      </c>
      <c r="P27" s="9">
        <f t="shared" si="14"/>
        <v>8410.5960264900659</v>
      </c>
      <c r="Q27" s="29">
        <f t="shared" si="15"/>
        <v>0.19308071686157177</v>
      </c>
      <c r="R27" t="s">
        <v>164</v>
      </c>
      <c r="S27">
        <v>19.940000000000001</v>
      </c>
      <c r="T27" t="s">
        <v>30</v>
      </c>
      <c r="U27" s="3">
        <v>44348</v>
      </c>
      <c r="W27" s="4" t="s">
        <v>32</v>
      </c>
    </row>
    <row r="28" spans="1:23" ht="15.75" x14ac:dyDescent="0.25">
      <c r="C28" s="34"/>
      <c r="D28" s="19"/>
      <c r="E28" s="9"/>
      <c r="H28" s="9"/>
      <c r="I28" s="9"/>
      <c r="J28" s="14"/>
      <c r="K28" s="9"/>
      <c r="L28" s="9"/>
      <c r="M28" s="9"/>
      <c r="N28" s="24"/>
      <c r="O28" s="24"/>
      <c r="P28" s="9"/>
      <c r="Q28" s="29"/>
      <c r="U28" s="3"/>
      <c r="W28" s="4"/>
    </row>
    <row r="29" spans="1:23" x14ac:dyDescent="0.25">
      <c r="A29" s="53" t="s">
        <v>296</v>
      </c>
      <c r="B29" s="53" t="s">
        <v>303</v>
      </c>
    </row>
    <row r="30" spans="1:23" x14ac:dyDescent="0.25">
      <c r="A30" s="53" t="s">
        <v>297</v>
      </c>
      <c r="B30" s="53" t="s">
        <v>302</v>
      </c>
    </row>
    <row r="32" spans="1:23" x14ac:dyDescent="0.25">
      <c r="A32" t="s">
        <v>340</v>
      </c>
    </row>
  </sheetData>
  <conditionalFormatting sqref="A3:W5">
    <cfRule type="expression" dxfId="55" priority="51" stopIfTrue="1">
      <formula>MOD(ROW(),4)&gt;1</formula>
    </cfRule>
    <cfRule type="expression" dxfId="54" priority="52" stopIfTrue="1">
      <formula>MOD(ROW(),4)&lt;2</formula>
    </cfRule>
  </conditionalFormatting>
  <conditionalFormatting sqref="A10:W20">
    <cfRule type="expression" dxfId="53" priority="13" stopIfTrue="1">
      <formula>MOD(ROW(),4)&gt;1</formula>
    </cfRule>
    <cfRule type="expression" dxfId="52" priority="14" stopIfTrue="1">
      <formula>MOD(ROW(),4)&lt;2</formula>
    </cfRule>
  </conditionalFormatting>
  <conditionalFormatting sqref="A24:W28">
    <cfRule type="expression" dxfId="51" priority="1" stopIfTrue="1">
      <formula>MOD(ROW(),4)&gt;1</formula>
    </cfRule>
    <cfRule type="expression" dxfId="50" priority="2" stopIfTrue="1">
      <formula>MOD(ROW(),4)&lt;2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"/>
  <sheetViews>
    <sheetView workbookViewId="0">
      <selection activeCell="P6" sqref="P6"/>
    </sheetView>
  </sheetViews>
  <sheetFormatPr defaultRowHeight="15.75" x14ac:dyDescent="0.25"/>
  <cols>
    <col min="1" max="1" width="14.140625" bestFit="1" customWidth="1"/>
    <col min="2" max="2" width="13.28515625" customWidth="1"/>
    <col min="3" max="3" width="2.140625" style="34" bestFit="1" customWidth="1"/>
    <col min="4" max="4" width="8.7109375" style="19" bestFit="1" customWidth="1"/>
    <col min="5" max="5" width="9.28515625" style="9" bestFit="1" customWidth="1"/>
    <col min="6" max="6" width="5.28515625" bestFit="1" customWidth="1"/>
    <col min="7" max="7" width="16.140625" bestFit="1" customWidth="1"/>
    <col min="8" max="8" width="9.7109375" style="9" bestFit="1" customWidth="1"/>
    <col min="9" max="9" width="12.28515625" style="9" customWidth="1"/>
    <col min="10" max="10" width="8.42578125" style="14" bestFit="1" customWidth="1"/>
    <col min="11" max="11" width="12.7109375" style="9" bestFit="1" customWidth="1"/>
    <col min="12" max="12" width="9.28515625" style="9" bestFit="1" customWidth="1"/>
    <col min="13" max="13" width="13.85546875" style="9" bestFit="1" customWidth="1"/>
    <col min="14" max="14" width="13.5703125" style="24" bestFit="1" customWidth="1"/>
    <col min="15" max="15" width="10.28515625" style="24" bestFit="1" customWidth="1"/>
    <col min="16" max="16" width="11.28515625" style="9" bestFit="1" customWidth="1"/>
    <col min="17" max="17" width="11.28515625" style="29" bestFit="1" customWidth="1"/>
    <col min="18" max="18" width="13.7109375" bestFit="1" customWidth="1"/>
    <col min="19" max="19" width="17.28515625" bestFit="1" customWidth="1"/>
    <col min="20" max="20" width="5.140625" bestFit="1" customWidth="1"/>
  </cols>
  <sheetData>
    <row r="1" spans="1:39" s="65" customFormat="1" ht="33.6" customHeight="1" x14ac:dyDescent="0.25">
      <c r="A1" s="57" t="s">
        <v>0</v>
      </c>
      <c r="B1" s="57" t="s">
        <v>1</v>
      </c>
      <c r="C1" s="58"/>
      <c r="D1" s="59" t="s">
        <v>2</v>
      </c>
      <c r="E1" s="60" t="s">
        <v>3</v>
      </c>
      <c r="F1" s="57" t="s">
        <v>4</v>
      </c>
      <c r="G1" s="57" t="s">
        <v>5</v>
      </c>
      <c r="H1" s="60" t="s">
        <v>6</v>
      </c>
      <c r="I1" s="60" t="s">
        <v>7</v>
      </c>
      <c r="J1" s="61" t="s">
        <v>8</v>
      </c>
      <c r="K1" s="60" t="s">
        <v>9</v>
      </c>
      <c r="L1" s="60" t="s">
        <v>10</v>
      </c>
      <c r="M1" s="60" t="s">
        <v>11</v>
      </c>
      <c r="N1" s="62" t="s">
        <v>12</v>
      </c>
      <c r="O1" s="62" t="s">
        <v>13</v>
      </c>
      <c r="P1" s="60" t="s">
        <v>14</v>
      </c>
      <c r="Q1" s="63" t="s">
        <v>15</v>
      </c>
      <c r="R1" s="57" t="s">
        <v>21</v>
      </c>
      <c r="S1" s="57" t="s">
        <v>22</v>
      </c>
      <c r="T1" s="57" t="s">
        <v>23</v>
      </c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</row>
    <row r="2" spans="1:39" x14ac:dyDescent="0.25">
      <c r="A2" t="s">
        <v>24</v>
      </c>
      <c r="B2" t="s">
        <v>25</v>
      </c>
      <c r="C2" s="34" t="s">
        <v>272</v>
      </c>
      <c r="D2" s="19">
        <v>44881</v>
      </c>
      <c r="E2" s="9">
        <v>145620</v>
      </c>
      <c r="F2" t="s">
        <v>26</v>
      </c>
      <c r="G2" t="s">
        <v>27</v>
      </c>
      <c r="H2" s="9">
        <v>145620</v>
      </c>
      <c r="I2" s="9">
        <v>63700</v>
      </c>
      <c r="J2" s="14">
        <f t="shared" ref="J2:J4" si="0">I2/H2*100</f>
        <v>43.743991209998626</v>
      </c>
      <c r="K2" s="9">
        <v>126394</v>
      </c>
      <c r="L2" s="9">
        <f t="shared" ref="L2:L4" si="1">H2-0</f>
        <v>145620</v>
      </c>
      <c r="M2" s="9">
        <v>126394</v>
      </c>
      <c r="N2" s="24">
        <v>24.27</v>
      </c>
      <c r="O2" s="24">
        <v>24.27</v>
      </c>
      <c r="P2" s="9">
        <f t="shared" ref="P2:P4" si="2">L2/N2</f>
        <v>6000</v>
      </c>
      <c r="Q2" s="29">
        <f t="shared" ref="Q2:Q4" si="3">L2/N2/43560</f>
        <v>0.13774104683195593</v>
      </c>
      <c r="R2" s="3">
        <v>45041</v>
      </c>
      <c r="S2" t="s">
        <v>31</v>
      </c>
      <c r="T2" s="4" t="s">
        <v>32</v>
      </c>
      <c r="AD2" s="2"/>
      <c r="AF2" s="2"/>
    </row>
    <row r="3" spans="1:39" x14ac:dyDescent="0.25">
      <c r="A3" t="s">
        <v>33</v>
      </c>
      <c r="B3" t="s">
        <v>34</v>
      </c>
      <c r="C3" s="34" t="s">
        <v>272</v>
      </c>
      <c r="D3" s="19">
        <v>44715</v>
      </c>
      <c r="E3" s="9">
        <v>420000</v>
      </c>
      <c r="F3" t="s">
        <v>26</v>
      </c>
      <c r="G3" t="s">
        <v>35</v>
      </c>
      <c r="H3" s="9">
        <v>420000</v>
      </c>
      <c r="I3" s="9">
        <v>0</v>
      </c>
      <c r="J3" s="14">
        <f t="shared" si="0"/>
        <v>0</v>
      </c>
      <c r="K3" s="9">
        <v>404730</v>
      </c>
      <c r="L3" s="9">
        <f t="shared" si="1"/>
        <v>420000</v>
      </c>
      <c r="M3" s="9">
        <v>404730</v>
      </c>
      <c r="N3" s="24">
        <v>70.641000000000005</v>
      </c>
      <c r="O3" s="24">
        <v>70.641000000000005</v>
      </c>
      <c r="P3" s="9">
        <f t="shared" si="2"/>
        <v>5945.5556971164051</v>
      </c>
      <c r="Q3" s="29">
        <f t="shared" si="3"/>
        <v>0.13649117761975219</v>
      </c>
      <c r="R3" s="3">
        <v>45205</v>
      </c>
      <c r="S3" t="s">
        <v>31</v>
      </c>
      <c r="T3" s="4" t="s">
        <v>32</v>
      </c>
    </row>
    <row r="4" spans="1:39" ht="16.5" thickBot="1" x14ac:dyDescent="0.3">
      <c r="A4" t="s">
        <v>37</v>
      </c>
      <c r="B4" t="s">
        <v>34</v>
      </c>
      <c r="C4" s="34" t="s">
        <v>272</v>
      </c>
      <c r="D4" s="19">
        <v>44715</v>
      </c>
      <c r="E4" s="9">
        <v>300000</v>
      </c>
      <c r="F4" t="s">
        <v>26</v>
      </c>
      <c r="G4" t="s">
        <v>35</v>
      </c>
      <c r="H4" s="9">
        <v>300000</v>
      </c>
      <c r="I4" s="9">
        <v>0</v>
      </c>
      <c r="J4" s="14">
        <f t="shared" si="0"/>
        <v>0</v>
      </c>
      <c r="K4" s="9">
        <v>286752</v>
      </c>
      <c r="L4" s="9">
        <f t="shared" si="1"/>
        <v>300000</v>
      </c>
      <c r="M4" s="9">
        <v>286752</v>
      </c>
      <c r="N4" s="24">
        <v>50</v>
      </c>
      <c r="O4" s="24">
        <v>50</v>
      </c>
      <c r="P4" s="9">
        <f t="shared" si="2"/>
        <v>6000</v>
      </c>
      <c r="Q4" s="29">
        <f t="shared" si="3"/>
        <v>0.13774104683195593</v>
      </c>
      <c r="R4" s="3">
        <v>45205</v>
      </c>
      <c r="S4" t="s">
        <v>31</v>
      </c>
      <c r="T4" s="4" t="s">
        <v>32</v>
      </c>
    </row>
    <row r="5" spans="1:39" ht="16.5" thickTop="1" x14ac:dyDescent="0.25">
      <c r="A5" s="5"/>
      <c r="B5" s="5"/>
      <c r="C5" s="35"/>
      <c r="D5" s="20" t="s">
        <v>265</v>
      </c>
      <c r="E5" s="10">
        <f>+SUM(E2:E4)</f>
        <v>865620</v>
      </c>
      <c r="F5" s="5"/>
      <c r="G5" s="5"/>
      <c r="H5" s="10">
        <f>+SUM(H2:H4)</f>
        <v>865620</v>
      </c>
      <c r="I5" s="10">
        <f>+SUM(I2:I4)</f>
        <v>63700</v>
      </c>
      <c r="J5" s="15"/>
      <c r="K5" s="10">
        <f>+SUM(K2:K4)</f>
        <v>817876</v>
      </c>
      <c r="L5" s="10">
        <f>+SUM(L2:L4)</f>
        <v>865620</v>
      </c>
      <c r="M5" s="10">
        <f>+SUM(M2:M4)</f>
        <v>817876</v>
      </c>
      <c r="N5" s="25">
        <f>+SUM(N2:N4)</f>
        <v>144.911</v>
      </c>
      <c r="O5" s="25">
        <f>+SUM(O2:O4)</f>
        <v>144.911</v>
      </c>
      <c r="P5" s="10">
        <f>L5/N5</f>
        <v>5973.4595717371349</v>
      </c>
      <c r="Q5" s="30"/>
      <c r="R5" s="5"/>
      <c r="S5" s="5"/>
      <c r="T5" s="5"/>
    </row>
    <row r="6" spans="1:39" x14ac:dyDescent="0.25">
      <c r="A6" s="6"/>
      <c r="B6" s="6"/>
      <c r="C6" s="36"/>
      <c r="D6" s="21"/>
      <c r="E6" s="11"/>
      <c r="F6" s="6"/>
      <c r="G6" s="6"/>
      <c r="H6" s="11"/>
      <c r="I6" s="11" t="s">
        <v>266</v>
      </c>
      <c r="J6" s="16">
        <f>I5/H5*100</f>
        <v>7.3588872715510272</v>
      </c>
      <c r="K6" s="11"/>
      <c r="L6" s="11"/>
      <c r="M6" s="11" t="s">
        <v>267</v>
      </c>
      <c r="N6" s="26" t="s">
        <v>267</v>
      </c>
      <c r="O6" s="26"/>
      <c r="P6" s="11" t="s">
        <v>267</v>
      </c>
      <c r="Q6" s="31"/>
      <c r="R6" s="6"/>
      <c r="S6" s="6"/>
      <c r="T6" s="6"/>
    </row>
    <row r="7" spans="1:39" x14ac:dyDescent="0.25">
      <c r="A7" s="7"/>
      <c r="B7" s="7"/>
      <c r="C7" s="37"/>
      <c r="D7" s="22"/>
      <c r="E7" s="12"/>
      <c r="F7" s="7"/>
      <c r="G7" s="7"/>
      <c r="H7" s="12"/>
      <c r="I7" s="12" t="s">
        <v>268</v>
      </c>
      <c r="J7" s="17">
        <f>STDEV(J2:J4)</f>
        <v>25.255605100521329</v>
      </c>
      <c r="K7" s="12"/>
      <c r="L7" s="12"/>
      <c r="M7" s="12" t="s">
        <v>269</v>
      </c>
      <c r="N7" s="27" t="s">
        <v>270</v>
      </c>
      <c r="O7" s="27">
        <f>L5/N5</f>
        <v>5973.4595717371349</v>
      </c>
      <c r="P7" s="12" t="s">
        <v>271</v>
      </c>
      <c r="Q7" s="32">
        <f>L5/N5/43560</f>
        <v>0.13713176243657335</v>
      </c>
      <c r="R7" s="7"/>
      <c r="S7" s="7"/>
      <c r="T7" s="7"/>
    </row>
    <row r="8" spans="1:39" x14ac:dyDescent="0.25">
      <c r="A8" s="6"/>
      <c r="B8" s="6"/>
      <c r="C8" s="36"/>
      <c r="D8" s="21"/>
      <c r="E8" s="11"/>
      <c r="F8" s="6"/>
      <c r="G8" s="6"/>
      <c r="H8" s="11"/>
      <c r="I8" s="11"/>
      <c r="J8" s="16"/>
      <c r="K8" s="11"/>
      <c r="L8" s="11"/>
      <c r="M8" s="11"/>
      <c r="N8" s="26"/>
      <c r="O8" s="26"/>
      <c r="P8" s="11"/>
      <c r="Q8" s="31"/>
      <c r="R8" s="6"/>
      <c r="S8" s="6"/>
      <c r="T8" s="6"/>
    </row>
    <row r="9" spans="1:39" x14ac:dyDescent="0.25">
      <c r="I9" s="54"/>
      <c r="J9" s="55"/>
    </row>
    <row r="10" spans="1:39" x14ac:dyDescent="0.25">
      <c r="A10" s="54"/>
      <c r="B10" s="55"/>
      <c r="I10" s="54"/>
      <c r="J10" s="56"/>
    </row>
    <row r="11" spans="1:39" x14ac:dyDescent="0.25">
      <c r="A11" s="54" t="s">
        <v>304</v>
      </c>
      <c r="B11" s="56">
        <v>6000</v>
      </c>
      <c r="D11" s="55" t="s">
        <v>305</v>
      </c>
    </row>
  </sheetData>
  <conditionalFormatting sqref="A2:T4">
    <cfRule type="expression" dxfId="49" priority="1" stopIfTrue="1">
      <formula>MOD(ROW(),4)&gt;1</formula>
    </cfRule>
    <cfRule type="expression" dxfId="48" priority="2" stopIfTrue="1">
      <formula>MOD(ROW(),4)&lt;2</formula>
    </cfRule>
  </conditionalFormatting>
  <pageMargins left="0.7" right="0.7" top="0.75" bottom="0.75" header="0.3" footer="0.3"/>
  <pageSetup paperSize="5" scale="73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1"/>
  <sheetViews>
    <sheetView workbookViewId="0">
      <selection activeCell="B12" sqref="B12"/>
    </sheetView>
  </sheetViews>
  <sheetFormatPr defaultRowHeight="15.75" x14ac:dyDescent="0.25"/>
  <cols>
    <col min="1" max="1" width="14.140625" bestFit="1" customWidth="1"/>
    <col min="2" max="2" width="15.5703125" bestFit="1" customWidth="1"/>
    <col min="3" max="3" width="2.140625" style="34" bestFit="1" customWidth="1"/>
    <col min="4" max="4" width="8.7109375" style="19" bestFit="1" customWidth="1"/>
    <col min="5" max="5" width="10.7109375" style="9" bestFit="1" customWidth="1"/>
    <col min="6" max="6" width="5.28515625" bestFit="1" customWidth="1"/>
    <col min="7" max="7" width="16.140625" bestFit="1" customWidth="1"/>
    <col min="8" max="8" width="10.7109375" style="9" bestFit="1" customWidth="1"/>
    <col min="9" max="9" width="14" style="9" bestFit="1" customWidth="1"/>
    <col min="10" max="10" width="12.28515625" style="14" bestFit="1" customWidth="1"/>
    <col min="11" max="11" width="12.7109375" style="9" bestFit="1" customWidth="1"/>
    <col min="12" max="12" width="12.5703125" style="9" bestFit="1" customWidth="1"/>
    <col min="13" max="13" width="13.85546875" style="9" bestFit="1" customWidth="1"/>
    <col min="14" max="14" width="13.5703125" style="24" bestFit="1" customWidth="1"/>
    <col min="15" max="15" width="10.28515625" style="24" bestFit="1" customWidth="1"/>
    <col min="16" max="16" width="11.28515625" style="9" bestFit="1" customWidth="1"/>
    <col min="17" max="17" width="11.28515625" style="29" bestFit="1" customWidth="1"/>
    <col min="18" max="18" width="18.28515625" bestFit="1" customWidth="1"/>
    <col min="19" max="19" width="11.140625" customWidth="1"/>
    <col min="20" max="20" width="10.28515625" customWidth="1"/>
    <col min="21" max="21" width="17.28515625" bestFit="1" customWidth="1"/>
    <col min="22" max="22" width="5.140625" bestFit="1" customWidth="1"/>
  </cols>
  <sheetData>
    <row r="1" spans="1:41" s="65" customFormat="1" ht="29.45" customHeight="1" x14ac:dyDescent="0.25">
      <c r="A1" s="57" t="s">
        <v>0</v>
      </c>
      <c r="B1" s="57" t="s">
        <v>1</v>
      </c>
      <c r="C1" s="58"/>
      <c r="D1" s="59" t="s">
        <v>2</v>
      </c>
      <c r="E1" s="60" t="s">
        <v>3</v>
      </c>
      <c r="F1" s="57" t="s">
        <v>4</v>
      </c>
      <c r="G1" s="57" t="s">
        <v>5</v>
      </c>
      <c r="H1" s="60" t="s">
        <v>6</v>
      </c>
      <c r="I1" s="60" t="s">
        <v>7</v>
      </c>
      <c r="J1" s="61" t="s">
        <v>8</v>
      </c>
      <c r="K1" s="60" t="s">
        <v>9</v>
      </c>
      <c r="L1" s="60" t="s">
        <v>10</v>
      </c>
      <c r="M1" s="60" t="s">
        <v>11</v>
      </c>
      <c r="N1" s="62" t="s">
        <v>12</v>
      </c>
      <c r="O1" s="62" t="s">
        <v>13</v>
      </c>
      <c r="P1" s="60" t="s">
        <v>14</v>
      </c>
      <c r="Q1" s="63" t="s">
        <v>15</v>
      </c>
      <c r="R1" s="57" t="s">
        <v>17</v>
      </c>
      <c r="S1" s="57" t="s">
        <v>18</v>
      </c>
      <c r="T1" s="57" t="s">
        <v>21</v>
      </c>
      <c r="U1" s="57" t="s">
        <v>22</v>
      </c>
      <c r="V1" s="57" t="s">
        <v>23</v>
      </c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</row>
    <row r="2" spans="1:41" x14ac:dyDescent="0.25">
      <c r="A2" t="s">
        <v>39</v>
      </c>
      <c r="B2" t="s">
        <v>40</v>
      </c>
      <c r="C2" s="34" t="s">
        <v>272</v>
      </c>
      <c r="D2" s="19">
        <v>44846</v>
      </c>
      <c r="E2" s="9">
        <v>178600</v>
      </c>
      <c r="F2" t="s">
        <v>26</v>
      </c>
      <c r="G2" t="s">
        <v>35</v>
      </c>
      <c r="H2" s="9">
        <v>178600</v>
      </c>
      <c r="I2" s="9">
        <v>0</v>
      </c>
      <c r="J2" s="14">
        <f t="shared" ref="J2:J5" si="0">I2/H2*100</f>
        <v>0</v>
      </c>
      <c r="K2" s="9">
        <v>0</v>
      </c>
      <c r="L2" s="9">
        <f t="shared" ref="L2:L5" si="1">H2-0</f>
        <v>178600</v>
      </c>
      <c r="M2" s="9">
        <v>0</v>
      </c>
      <c r="N2" s="24">
        <v>35.72</v>
      </c>
      <c r="O2" s="24">
        <v>19.11</v>
      </c>
      <c r="P2" s="9">
        <f t="shared" ref="P2:P5" si="2">L2/N2</f>
        <v>5000</v>
      </c>
      <c r="Q2" s="29">
        <f t="shared" ref="Q2:Q5" si="3">L2/N2/43560</f>
        <v>0.1147842056932966</v>
      </c>
      <c r="R2" t="s">
        <v>42</v>
      </c>
      <c r="T2" s="3">
        <v>45182</v>
      </c>
      <c r="U2" t="s">
        <v>31</v>
      </c>
      <c r="V2" s="4" t="s">
        <v>28</v>
      </c>
    </row>
    <row r="3" spans="1:41" x14ac:dyDescent="0.25">
      <c r="A3" t="s">
        <v>43</v>
      </c>
      <c r="C3" s="34" t="s">
        <v>272</v>
      </c>
      <c r="D3" s="19">
        <v>44776</v>
      </c>
      <c r="E3" s="9">
        <v>160000</v>
      </c>
      <c r="F3" t="s">
        <v>26</v>
      </c>
      <c r="G3" t="s">
        <v>27</v>
      </c>
      <c r="H3" s="9">
        <v>160000</v>
      </c>
      <c r="I3" s="9">
        <v>33200</v>
      </c>
      <c r="J3" s="14">
        <f t="shared" si="0"/>
        <v>20.75</v>
      </c>
      <c r="K3" s="9">
        <v>113341</v>
      </c>
      <c r="L3" s="9">
        <f t="shared" si="1"/>
        <v>160000</v>
      </c>
      <c r="M3" s="9">
        <v>113341</v>
      </c>
      <c r="N3" s="24">
        <v>17.71</v>
      </c>
      <c r="O3" s="24">
        <v>17.71</v>
      </c>
      <c r="P3" s="9">
        <f t="shared" si="2"/>
        <v>9034.4438170525118</v>
      </c>
      <c r="Q3" s="29">
        <f t="shared" si="3"/>
        <v>0.20740229148421743</v>
      </c>
      <c r="S3" t="s">
        <v>30</v>
      </c>
      <c r="T3" s="3">
        <v>45041</v>
      </c>
      <c r="U3" t="s">
        <v>31</v>
      </c>
      <c r="V3" s="4" t="s">
        <v>32</v>
      </c>
    </row>
    <row r="4" spans="1:41" x14ac:dyDescent="0.25">
      <c r="A4" t="s">
        <v>45</v>
      </c>
      <c r="B4" t="s">
        <v>46</v>
      </c>
      <c r="C4" s="34" t="s">
        <v>272</v>
      </c>
      <c r="D4" s="19">
        <v>44853</v>
      </c>
      <c r="E4" s="9">
        <v>485000</v>
      </c>
      <c r="F4" t="s">
        <v>26</v>
      </c>
      <c r="G4" t="s">
        <v>35</v>
      </c>
      <c r="H4" s="9">
        <v>485000</v>
      </c>
      <c r="I4" s="9">
        <v>195900</v>
      </c>
      <c r="J4" s="14">
        <f t="shared" si="0"/>
        <v>40.391752577319586</v>
      </c>
      <c r="K4" s="9">
        <v>466858</v>
      </c>
      <c r="L4" s="9">
        <f t="shared" si="1"/>
        <v>485000</v>
      </c>
      <c r="M4" s="9">
        <v>466858</v>
      </c>
      <c r="N4" s="24">
        <v>97.7</v>
      </c>
      <c r="O4" s="24">
        <v>97.7</v>
      </c>
      <c r="P4" s="9">
        <f t="shared" si="2"/>
        <v>4964.1760491299892</v>
      </c>
      <c r="Q4" s="29">
        <f t="shared" si="3"/>
        <v>0.11396180094421463</v>
      </c>
      <c r="S4" t="s">
        <v>30</v>
      </c>
      <c r="T4" s="3">
        <v>45182</v>
      </c>
      <c r="U4" t="s">
        <v>31</v>
      </c>
      <c r="V4" s="4" t="s">
        <v>28</v>
      </c>
    </row>
    <row r="5" spans="1:41" ht="16.5" thickBot="1" x14ac:dyDescent="0.3">
      <c r="A5" t="s">
        <v>48</v>
      </c>
      <c r="B5" t="s">
        <v>49</v>
      </c>
      <c r="C5" s="34" t="s">
        <v>272</v>
      </c>
      <c r="D5" s="19">
        <v>44823</v>
      </c>
      <c r="E5" s="9">
        <v>308000</v>
      </c>
      <c r="F5" t="s">
        <v>26</v>
      </c>
      <c r="G5" t="s">
        <v>35</v>
      </c>
      <c r="H5" s="9">
        <v>308000</v>
      </c>
      <c r="I5" s="9">
        <v>0</v>
      </c>
      <c r="J5" s="14">
        <f t="shared" si="0"/>
        <v>0</v>
      </c>
      <c r="K5" s="9">
        <v>300071</v>
      </c>
      <c r="L5" s="9">
        <f t="shared" si="1"/>
        <v>308000</v>
      </c>
      <c r="M5" s="9">
        <v>300071</v>
      </c>
      <c r="N5" s="24">
        <v>61.7</v>
      </c>
      <c r="O5" s="24">
        <v>61.7</v>
      </c>
      <c r="P5" s="9">
        <f t="shared" si="2"/>
        <v>4991.8962722852511</v>
      </c>
      <c r="Q5" s="29">
        <f t="shared" si="3"/>
        <v>0.11459816970351816</v>
      </c>
      <c r="T5" s="3">
        <v>45182</v>
      </c>
      <c r="U5" t="s">
        <v>31</v>
      </c>
      <c r="V5" s="4" t="s">
        <v>28</v>
      </c>
    </row>
    <row r="6" spans="1:41" ht="16.5" thickTop="1" x14ac:dyDescent="0.25">
      <c r="A6" s="5"/>
      <c r="B6" s="5"/>
      <c r="C6" s="35"/>
      <c r="D6" s="20" t="s">
        <v>265</v>
      </c>
      <c r="E6" s="10">
        <f>+SUM(E2:E5)</f>
        <v>1131600</v>
      </c>
      <c r="F6" s="5"/>
      <c r="G6" s="5"/>
      <c r="H6" s="10">
        <f>+SUM(H2:H5)</f>
        <v>1131600</v>
      </c>
      <c r="I6" s="10">
        <f>+SUM(I2:I5)</f>
        <v>229100</v>
      </c>
      <c r="J6" s="15"/>
      <c r="K6" s="10">
        <f>+SUM(K2:K5)</f>
        <v>880270</v>
      </c>
      <c r="L6" s="10">
        <f>+SUM(L2:L5)</f>
        <v>1131600</v>
      </c>
      <c r="M6" s="10">
        <f>+SUM(M2:M5)</f>
        <v>880270</v>
      </c>
      <c r="N6" s="25">
        <f>+SUM(N2:N5)</f>
        <v>212.82999999999998</v>
      </c>
      <c r="O6" s="25">
        <f>+SUM(O2:O5)</f>
        <v>196.22000000000003</v>
      </c>
      <c r="P6" s="10">
        <f>L6/N6</f>
        <v>5316.9196071982333</v>
      </c>
      <c r="Q6" s="30"/>
      <c r="R6" s="5"/>
      <c r="S6" s="5"/>
      <c r="T6" s="5"/>
      <c r="U6" s="5"/>
      <c r="V6" s="5"/>
    </row>
    <row r="7" spans="1:41" x14ac:dyDescent="0.25">
      <c r="A7" s="6"/>
      <c r="B7" s="6"/>
      <c r="C7" s="36"/>
      <c r="D7" s="21"/>
      <c r="E7" s="11"/>
      <c r="F7" s="6"/>
      <c r="G7" s="6"/>
      <c r="H7" s="11"/>
      <c r="I7" s="11" t="s">
        <v>266</v>
      </c>
      <c r="J7" s="16">
        <f>I6/H6*100</f>
        <v>20.24566984800283</v>
      </c>
      <c r="K7" s="11"/>
      <c r="L7" s="11"/>
      <c r="M7" s="11" t="s">
        <v>267</v>
      </c>
      <c r="N7" s="26" t="s">
        <v>267</v>
      </c>
      <c r="O7" s="26"/>
      <c r="P7" s="11" t="s">
        <v>267</v>
      </c>
      <c r="Q7" s="31"/>
      <c r="R7" s="6"/>
      <c r="S7" s="6"/>
      <c r="T7" s="6"/>
      <c r="U7" s="6"/>
      <c r="V7" s="6"/>
    </row>
    <row r="8" spans="1:41" x14ac:dyDescent="0.25">
      <c r="A8" s="7"/>
      <c r="B8" s="7"/>
      <c r="C8" s="37"/>
      <c r="D8" s="22"/>
      <c r="E8" s="12"/>
      <c r="F8" s="7"/>
      <c r="G8" s="7"/>
      <c r="H8" s="12"/>
      <c r="I8" s="12" t="s">
        <v>268</v>
      </c>
      <c r="J8" s="17">
        <f>STDEV(J2:J5)</f>
        <v>19.386229642118497</v>
      </c>
      <c r="K8" s="12"/>
      <c r="L8" s="12"/>
      <c r="M8" s="12" t="s">
        <v>269</v>
      </c>
      <c r="N8" s="27" t="s">
        <v>270</v>
      </c>
      <c r="O8" s="27">
        <f>L6/N6</f>
        <v>5316.9196071982333</v>
      </c>
      <c r="P8" s="12" t="s">
        <v>271</v>
      </c>
      <c r="Q8" s="32">
        <f>L6/N6/43560</f>
        <v>0.12205967876947275</v>
      </c>
      <c r="R8" s="7"/>
      <c r="S8" s="7"/>
      <c r="T8" s="7"/>
      <c r="U8" s="7"/>
      <c r="V8" s="7"/>
    </row>
    <row r="11" spans="1:41" x14ac:dyDescent="0.25">
      <c r="A11" s="52" t="s">
        <v>306</v>
      </c>
      <c r="B11" s="54">
        <v>5300</v>
      </c>
      <c r="C11" s="66"/>
      <c r="D11" s="67" t="s">
        <v>305</v>
      </c>
    </row>
  </sheetData>
  <conditionalFormatting sqref="A2:V5">
    <cfRule type="expression" dxfId="47" priority="1" stopIfTrue="1">
      <formula>MOD(ROW(),4)&gt;1</formula>
    </cfRule>
    <cfRule type="expression" dxfId="46" priority="2" stopIfTrue="1">
      <formula>MOD(ROW(),4)&lt;2</formula>
    </cfRule>
  </conditionalFormatting>
  <pageMargins left="0.7" right="0.7" top="0.75" bottom="0.75" header="0.3" footer="0.3"/>
  <pageSetup paperSize="5" scale="62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3"/>
  <sheetViews>
    <sheetView topLeftCell="G1" workbookViewId="0">
      <selection activeCell="G14" sqref="G14"/>
    </sheetView>
  </sheetViews>
  <sheetFormatPr defaultRowHeight="15.75" x14ac:dyDescent="0.25"/>
  <cols>
    <col min="1" max="1" width="14.28515625" bestFit="1" customWidth="1"/>
    <col min="2" max="2" width="26.28515625" bestFit="1" customWidth="1"/>
    <col min="3" max="3" width="4.42578125" style="34" customWidth="1"/>
    <col min="4" max="4" width="9.28515625" style="19" bestFit="1" customWidth="1"/>
    <col min="5" max="5" width="11.85546875" style="9" bestFit="1" customWidth="1"/>
    <col min="6" max="6" width="5.5703125" bestFit="1" customWidth="1"/>
    <col min="7" max="7" width="48.5703125" customWidth="1"/>
    <col min="8" max="8" width="11.85546875" style="9" bestFit="1" customWidth="1"/>
    <col min="9" max="9" width="14.7109375" style="9" bestFit="1" customWidth="1"/>
    <col min="10" max="10" width="12.85546875" style="14" bestFit="1" customWidth="1"/>
    <col min="11" max="11" width="13.42578125" style="9" bestFit="1" customWidth="1"/>
    <col min="12" max="12" width="13.28515625" style="9" bestFit="1" customWidth="1"/>
    <col min="13" max="13" width="14.42578125" style="9" bestFit="1" customWidth="1"/>
    <col min="14" max="14" width="14.28515625" style="24" bestFit="1" customWidth="1"/>
    <col min="15" max="15" width="10.7109375" style="24" bestFit="1" customWidth="1"/>
    <col min="16" max="16" width="12" style="9" bestFit="1" customWidth="1"/>
    <col min="17" max="17" width="11.85546875" style="29" bestFit="1" customWidth="1"/>
    <col min="18" max="18" width="10.5703125" bestFit="1" customWidth="1"/>
    <col min="19" max="19" width="58.140625" bestFit="1" customWidth="1"/>
    <col min="20" max="20" width="22.140625" bestFit="1" customWidth="1"/>
    <col min="21" max="21" width="6.85546875" bestFit="1" customWidth="1"/>
    <col min="22" max="22" width="6.42578125" bestFit="1" customWidth="1"/>
    <col min="23" max="23" width="14.42578125" bestFit="1" customWidth="1"/>
    <col min="24" max="24" width="18.5703125" bestFit="1" customWidth="1"/>
    <col min="25" max="25" width="5.42578125" bestFit="1" customWidth="1"/>
  </cols>
  <sheetData>
    <row r="1" spans="1:44" x14ac:dyDescent="0.25">
      <c r="A1" s="1" t="s">
        <v>0</v>
      </c>
      <c r="B1" s="1" t="s">
        <v>1</v>
      </c>
      <c r="C1" s="33"/>
      <c r="D1" s="18" t="s">
        <v>2</v>
      </c>
      <c r="E1" s="8" t="s">
        <v>3</v>
      </c>
      <c r="F1" s="1" t="s">
        <v>4</v>
      </c>
      <c r="G1" s="1" t="s">
        <v>5</v>
      </c>
      <c r="H1" s="8" t="s">
        <v>6</v>
      </c>
      <c r="I1" s="8" t="s">
        <v>7</v>
      </c>
      <c r="J1" s="13" t="s">
        <v>8</v>
      </c>
      <c r="K1" s="8" t="s">
        <v>9</v>
      </c>
      <c r="L1" s="8" t="s">
        <v>10</v>
      </c>
      <c r="M1" s="8" t="s">
        <v>11</v>
      </c>
      <c r="N1" s="23" t="s">
        <v>12</v>
      </c>
      <c r="O1" s="23" t="s">
        <v>13</v>
      </c>
      <c r="P1" s="8" t="s">
        <v>14</v>
      </c>
      <c r="Q1" s="28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25">
      <c r="A2" t="s">
        <v>51</v>
      </c>
      <c r="B2" t="s">
        <v>52</v>
      </c>
      <c r="C2" s="34" t="s">
        <v>272</v>
      </c>
      <c r="D2" s="19">
        <v>44818</v>
      </c>
      <c r="E2" s="9">
        <v>300000</v>
      </c>
      <c r="F2" t="s">
        <v>26</v>
      </c>
      <c r="G2" t="s">
        <v>27</v>
      </c>
      <c r="H2" s="9">
        <v>300000</v>
      </c>
      <c r="I2" s="9">
        <v>91700</v>
      </c>
      <c r="J2" s="14">
        <f t="shared" ref="J2:J7" si="0">I2/H2*100</f>
        <v>30.566666666666663</v>
      </c>
      <c r="K2" s="9">
        <v>262496</v>
      </c>
      <c r="L2" s="9">
        <f t="shared" ref="L2:L7" si="1">H2-0</f>
        <v>300000</v>
      </c>
      <c r="M2" s="9">
        <v>262496</v>
      </c>
      <c r="N2" s="24">
        <v>52</v>
      </c>
      <c r="O2" s="24">
        <v>52</v>
      </c>
      <c r="P2" s="9">
        <f t="shared" ref="P2:P7" si="2">L2/N2</f>
        <v>5769.2307692307695</v>
      </c>
      <c r="Q2" s="29">
        <f t="shared" ref="Q2:Q7" si="3">L2/N2/43560</f>
        <v>0.13244331426149608</v>
      </c>
      <c r="R2" t="s">
        <v>53</v>
      </c>
      <c r="T2" t="s">
        <v>30</v>
      </c>
      <c r="U2">
        <v>0</v>
      </c>
      <c r="V2">
        <v>1</v>
      </c>
      <c r="W2" s="3">
        <v>45041</v>
      </c>
      <c r="X2" t="s">
        <v>31</v>
      </c>
      <c r="Y2" s="4" t="s">
        <v>32</v>
      </c>
    </row>
    <row r="3" spans="1:44" x14ac:dyDescent="0.25">
      <c r="A3" t="s">
        <v>54</v>
      </c>
      <c r="B3" t="s">
        <v>55</v>
      </c>
      <c r="C3" s="34" t="s">
        <v>272</v>
      </c>
      <c r="D3" s="19">
        <v>44993</v>
      </c>
      <c r="E3" s="9">
        <v>520000</v>
      </c>
      <c r="F3" t="s">
        <v>26</v>
      </c>
      <c r="G3" t="s">
        <v>35</v>
      </c>
      <c r="H3" s="9">
        <v>520000</v>
      </c>
      <c r="I3" s="9">
        <v>0</v>
      </c>
      <c r="J3" s="14">
        <f t="shared" si="0"/>
        <v>0</v>
      </c>
      <c r="K3" s="9">
        <v>397779</v>
      </c>
      <c r="L3" s="9">
        <f t="shared" si="1"/>
        <v>520000</v>
      </c>
      <c r="M3" s="9">
        <v>397779</v>
      </c>
      <c r="N3" s="24">
        <v>77.882000000000005</v>
      </c>
      <c r="O3" s="24">
        <v>77.882000000000005</v>
      </c>
      <c r="P3" s="9">
        <f t="shared" si="2"/>
        <v>6676.7674173750029</v>
      </c>
      <c r="Q3" s="29">
        <f t="shared" si="3"/>
        <v>0.15327748892045462</v>
      </c>
      <c r="R3" t="s">
        <v>56</v>
      </c>
      <c r="U3">
        <v>0</v>
      </c>
      <c r="V3">
        <v>1</v>
      </c>
      <c r="W3" s="3">
        <v>39091</v>
      </c>
      <c r="X3" t="s">
        <v>31</v>
      </c>
      <c r="Y3" s="4" t="s">
        <v>32</v>
      </c>
    </row>
    <row r="4" spans="1:44" x14ac:dyDescent="0.25">
      <c r="A4" t="s">
        <v>57</v>
      </c>
      <c r="B4" t="s">
        <v>58</v>
      </c>
      <c r="C4" s="34" t="s">
        <v>272</v>
      </c>
      <c r="D4" s="19">
        <v>44803</v>
      </c>
      <c r="E4" s="9">
        <v>725000</v>
      </c>
      <c r="F4" t="s">
        <v>26</v>
      </c>
      <c r="G4" t="s">
        <v>27</v>
      </c>
      <c r="H4" s="9">
        <v>725000</v>
      </c>
      <c r="I4" s="9">
        <v>174200</v>
      </c>
      <c r="J4" s="14">
        <f t="shared" si="0"/>
        <v>24.027586206896551</v>
      </c>
      <c r="K4" s="9">
        <v>508674</v>
      </c>
      <c r="L4" s="9">
        <f t="shared" si="1"/>
        <v>725000</v>
      </c>
      <c r="M4" s="9">
        <v>508674</v>
      </c>
      <c r="N4" s="24">
        <v>111.705</v>
      </c>
      <c r="O4" s="24">
        <v>111.705</v>
      </c>
      <c r="P4" s="9">
        <f t="shared" si="2"/>
        <v>6490.3092968085584</v>
      </c>
      <c r="Q4" s="29">
        <f t="shared" si="3"/>
        <v>0.14899699946759776</v>
      </c>
      <c r="R4" t="s">
        <v>59</v>
      </c>
      <c r="T4" t="s">
        <v>30</v>
      </c>
      <c r="U4">
        <v>1</v>
      </c>
      <c r="V4">
        <v>0</v>
      </c>
      <c r="W4" s="3">
        <v>45041</v>
      </c>
      <c r="X4" t="s">
        <v>31</v>
      </c>
      <c r="Y4" s="4" t="s">
        <v>32</v>
      </c>
    </row>
    <row r="5" spans="1:44" ht="16.5" thickBot="1" x14ac:dyDescent="0.3">
      <c r="A5" t="s">
        <v>60</v>
      </c>
      <c r="B5" t="s">
        <v>61</v>
      </c>
      <c r="C5" s="34" t="s">
        <v>272</v>
      </c>
      <c r="D5" s="19">
        <v>44764</v>
      </c>
      <c r="E5" s="9">
        <v>280000</v>
      </c>
      <c r="F5" t="s">
        <v>26</v>
      </c>
      <c r="G5" t="s">
        <v>27</v>
      </c>
      <c r="H5" s="9">
        <v>280000</v>
      </c>
      <c r="I5" s="9">
        <v>46600</v>
      </c>
      <c r="J5" s="14">
        <f t="shared" si="0"/>
        <v>16.642857142857142</v>
      </c>
      <c r="K5" s="9">
        <v>166360</v>
      </c>
      <c r="L5" s="9">
        <f t="shared" si="1"/>
        <v>280000</v>
      </c>
      <c r="M5" s="9">
        <v>166360</v>
      </c>
      <c r="N5" s="24">
        <v>40</v>
      </c>
      <c r="O5" s="24">
        <v>40</v>
      </c>
      <c r="P5" s="9">
        <f t="shared" si="2"/>
        <v>7000</v>
      </c>
      <c r="Q5" s="29">
        <f t="shared" si="3"/>
        <v>0.16069788797061524</v>
      </c>
      <c r="R5" t="s">
        <v>62</v>
      </c>
      <c r="T5" t="s">
        <v>30</v>
      </c>
      <c r="U5">
        <v>1</v>
      </c>
      <c r="V5">
        <v>0</v>
      </c>
      <c r="W5" s="3">
        <v>45041</v>
      </c>
      <c r="X5" t="s">
        <v>31</v>
      </c>
      <c r="Y5" s="4" t="s">
        <v>63</v>
      </c>
    </row>
    <row r="6" spans="1:44" x14ac:dyDescent="0.25">
      <c r="A6" t="s">
        <v>60</v>
      </c>
      <c r="B6" t="s">
        <v>61</v>
      </c>
      <c r="C6" s="34" t="s">
        <v>272</v>
      </c>
      <c r="D6" s="19">
        <v>44705</v>
      </c>
      <c r="E6" s="9">
        <v>580000</v>
      </c>
      <c r="F6" t="s">
        <v>26</v>
      </c>
      <c r="G6" t="s">
        <v>64</v>
      </c>
      <c r="H6" s="9">
        <v>580000</v>
      </c>
      <c r="I6" s="9">
        <v>46600</v>
      </c>
      <c r="J6" s="14">
        <f t="shared" si="0"/>
        <v>8.0344827586206904</v>
      </c>
      <c r="K6" s="9">
        <v>536431</v>
      </c>
      <c r="L6" s="9">
        <f t="shared" si="1"/>
        <v>580000</v>
      </c>
      <c r="M6" s="9">
        <v>536431</v>
      </c>
      <c r="N6" s="24">
        <v>160</v>
      </c>
      <c r="O6" s="24">
        <v>40</v>
      </c>
      <c r="P6" s="9">
        <f t="shared" si="2"/>
        <v>3625</v>
      </c>
      <c r="Q6" s="29">
        <f t="shared" si="3"/>
        <v>8.321854912764004E-2</v>
      </c>
      <c r="R6" t="s">
        <v>65</v>
      </c>
      <c r="S6" t="s">
        <v>66</v>
      </c>
      <c r="T6" t="s">
        <v>30</v>
      </c>
      <c r="U6">
        <v>1</v>
      </c>
      <c r="V6">
        <v>0</v>
      </c>
      <c r="W6" s="3">
        <v>45041</v>
      </c>
      <c r="X6" t="s">
        <v>31</v>
      </c>
      <c r="Y6" s="4" t="s">
        <v>63</v>
      </c>
    </row>
    <row r="7" spans="1:44" ht="16.5" thickBot="1" x14ac:dyDescent="0.3">
      <c r="A7" t="s">
        <v>67</v>
      </c>
      <c r="B7" t="s">
        <v>58</v>
      </c>
      <c r="C7" s="34" t="s">
        <v>272</v>
      </c>
      <c r="D7" s="19">
        <v>44911</v>
      </c>
      <c r="E7" s="9">
        <v>580000</v>
      </c>
      <c r="F7" t="s">
        <v>26</v>
      </c>
      <c r="G7" t="s">
        <v>64</v>
      </c>
      <c r="H7" s="9">
        <v>580000</v>
      </c>
      <c r="I7" s="9">
        <v>192100</v>
      </c>
      <c r="J7" s="14">
        <f t="shared" si="0"/>
        <v>33.120689655172413</v>
      </c>
      <c r="K7" s="9">
        <v>521883</v>
      </c>
      <c r="L7" s="9">
        <f t="shared" si="1"/>
        <v>580000</v>
      </c>
      <c r="M7" s="9">
        <v>521883</v>
      </c>
      <c r="N7" s="24">
        <v>120</v>
      </c>
      <c r="O7" s="24">
        <v>80</v>
      </c>
      <c r="P7" s="9">
        <f t="shared" si="2"/>
        <v>4833.333333333333</v>
      </c>
      <c r="Q7" s="29">
        <f t="shared" si="3"/>
        <v>0.11095806550352004</v>
      </c>
      <c r="R7" t="s">
        <v>68</v>
      </c>
      <c r="S7" t="s">
        <v>69</v>
      </c>
      <c r="T7" t="s">
        <v>30</v>
      </c>
      <c r="U7">
        <v>1</v>
      </c>
      <c r="V7">
        <v>0</v>
      </c>
      <c r="W7" s="3">
        <v>45041</v>
      </c>
      <c r="X7" t="s">
        <v>31</v>
      </c>
      <c r="Y7" s="4" t="s">
        <v>32</v>
      </c>
    </row>
    <row r="8" spans="1:44" ht="16.5" thickTop="1" x14ac:dyDescent="0.25">
      <c r="A8" s="5"/>
      <c r="B8" s="5"/>
      <c r="C8" s="35"/>
      <c r="D8" s="20" t="s">
        <v>265</v>
      </c>
      <c r="E8" s="10">
        <f>+SUM(E2:E7)</f>
        <v>2985000</v>
      </c>
      <c r="F8" s="5"/>
      <c r="G8" s="5"/>
      <c r="H8" s="10">
        <f>+SUM(H2:H7)</f>
        <v>2985000</v>
      </c>
      <c r="I8" s="10">
        <f>+SUM(I2:I7)</f>
        <v>551200</v>
      </c>
      <c r="J8" s="15"/>
      <c r="K8" s="10">
        <f>+SUM(K2:K7)</f>
        <v>2393623</v>
      </c>
      <c r="L8" s="10">
        <f>+SUM(L2:L7)</f>
        <v>2985000</v>
      </c>
      <c r="M8" s="10">
        <f>+SUM(M2:M7)</f>
        <v>2393623</v>
      </c>
      <c r="N8" s="25">
        <f>+SUM(N2:N7)</f>
        <v>561.58699999999999</v>
      </c>
      <c r="O8" s="25">
        <f>+SUM(O2:O7)</f>
        <v>401.58699999999999</v>
      </c>
      <c r="P8" s="10">
        <f>L8/N8</f>
        <v>5315.2939793834257</v>
      </c>
      <c r="Q8" s="30"/>
      <c r="R8" s="5"/>
      <c r="S8" s="5"/>
      <c r="T8" s="5"/>
      <c r="U8" s="5"/>
      <c r="V8" s="5"/>
      <c r="W8" s="5"/>
      <c r="X8" s="5"/>
      <c r="Y8" s="5"/>
    </row>
    <row r="9" spans="1:44" x14ac:dyDescent="0.25">
      <c r="A9" s="6"/>
      <c r="B9" s="6"/>
      <c r="C9" s="36"/>
      <c r="D9" s="21"/>
      <c r="E9" s="11"/>
      <c r="F9" s="6"/>
      <c r="G9" s="6"/>
      <c r="H9" s="11"/>
      <c r="I9" s="11" t="s">
        <v>266</v>
      </c>
      <c r="J9" s="16">
        <f>I8/H8*100</f>
        <v>18.46566164154104</v>
      </c>
      <c r="K9" s="11"/>
      <c r="L9" s="11"/>
      <c r="M9" s="11" t="s">
        <v>267</v>
      </c>
      <c r="N9" s="26" t="s">
        <v>267</v>
      </c>
      <c r="O9" s="26"/>
      <c r="P9" s="11" t="s">
        <v>267</v>
      </c>
      <c r="Q9" s="31"/>
      <c r="R9" s="6"/>
      <c r="S9" s="6"/>
      <c r="T9" s="6"/>
      <c r="U9" s="6"/>
      <c r="V9" s="6"/>
      <c r="W9" s="6"/>
      <c r="X9" s="6"/>
      <c r="Y9" s="6"/>
    </row>
    <row r="10" spans="1:44" x14ac:dyDescent="0.25">
      <c r="A10" s="7"/>
      <c r="B10" s="7"/>
      <c r="C10" s="37"/>
      <c r="D10" s="22"/>
      <c r="E10" s="12"/>
      <c r="F10" s="7"/>
      <c r="G10" s="7"/>
      <c r="H10" s="12"/>
      <c r="I10" s="12" t="s">
        <v>268</v>
      </c>
      <c r="J10" s="17">
        <f>STDEV(J2:J7)</f>
        <v>12.998662818709571</v>
      </c>
      <c r="K10" s="12"/>
      <c r="L10" s="12"/>
      <c r="M10" s="12" t="s">
        <v>269</v>
      </c>
      <c r="N10" s="27" t="s">
        <v>270</v>
      </c>
      <c r="O10" s="27">
        <f>L8/N8</f>
        <v>5315.2939793834257</v>
      </c>
      <c r="P10" s="12" t="s">
        <v>271</v>
      </c>
      <c r="Q10" s="32">
        <f>L8/N8/43560</f>
        <v>0.12202235948997764</v>
      </c>
      <c r="R10" s="7"/>
      <c r="S10" s="7"/>
      <c r="T10" s="7"/>
      <c r="U10" s="7"/>
      <c r="V10" s="7"/>
      <c r="W10" s="7"/>
      <c r="X10" s="7"/>
      <c r="Y10" s="7"/>
    </row>
    <row r="12" spans="1:44" x14ac:dyDescent="0.25">
      <c r="A12" s="52" t="s">
        <v>307</v>
      </c>
      <c r="B12" s="52" t="s">
        <v>308</v>
      </c>
    </row>
    <row r="13" spans="1:44" x14ac:dyDescent="0.25">
      <c r="G13" s="39" t="s">
        <v>339</v>
      </c>
    </row>
  </sheetData>
  <conditionalFormatting sqref="A2:Y7">
    <cfRule type="expression" dxfId="45" priority="1" stopIfTrue="1">
      <formula>MOD(ROW(),4)&gt;1</formula>
    </cfRule>
    <cfRule type="expression" dxfId="44" priority="2" stopIfTrue="1">
      <formula>MOD(ROW(),4)&lt;2</formula>
    </cfRule>
  </conditionalFormatting>
  <pageMargins left="0.7" right="0.7" top="0.75" bottom="0.75" header="0.3" footer="0.3"/>
  <pageSetup paperSize="5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4"/>
  <sheetViews>
    <sheetView workbookViewId="0">
      <selection activeCell="E12" sqref="E12"/>
    </sheetView>
  </sheetViews>
  <sheetFormatPr defaultRowHeight="16.5" customHeight="1" x14ac:dyDescent="0.25"/>
  <cols>
    <col min="1" max="1" width="18.42578125" bestFit="1" customWidth="1"/>
    <col min="2" max="2" width="13.85546875" bestFit="1" customWidth="1"/>
    <col min="3" max="3" width="2.140625" style="34" bestFit="1" customWidth="1"/>
    <col min="4" max="4" width="8.7109375" style="19" bestFit="1" customWidth="1"/>
    <col min="5" max="5" width="10.7109375" style="9" bestFit="1" customWidth="1"/>
    <col min="6" max="6" width="5.28515625" bestFit="1" customWidth="1"/>
    <col min="7" max="7" width="29" bestFit="1" customWidth="1"/>
    <col min="8" max="8" width="10.7109375" style="9" bestFit="1" customWidth="1"/>
    <col min="9" max="9" width="14" style="9" bestFit="1" customWidth="1"/>
    <col min="10" max="10" width="12.28515625" style="14" bestFit="1" customWidth="1"/>
    <col min="11" max="11" width="12.7109375" style="9" bestFit="1" customWidth="1"/>
    <col min="12" max="12" width="12.5703125" style="9" bestFit="1" customWidth="1"/>
    <col min="13" max="13" width="13.85546875" style="9" bestFit="1" customWidth="1"/>
    <col min="14" max="14" width="13.5703125" style="24" bestFit="1" customWidth="1"/>
    <col min="15" max="15" width="10.28515625" style="24" bestFit="1" customWidth="1"/>
    <col min="16" max="16" width="11.28515625" style="9" bestFit="1" customWidth="1"/>
    <col min="17" max="17" width="11.28515625" style="29" bestFit="1" customWidth="1"/>
    <col min="18" max="18" width="10.140625" bestFit="1" customWidth="1"/>
    <col min="19" max="19" width="18.28515625" bestFit="1" customWidth="1"/>
    <col min="20" max="20" width="12.7109375" bestFit="1" customWidth="1"/>
    <col min="21" max="21" width="13.7109375" bestFit="1" customWidth="1"/>
    <col min="22" max="22" width="17.28515625" bestFit="1" customWidth="1"/>
    <col min="23" max="23" width="5.140625" bestFit="1" customWidth="1"/>
  </cols>
  <sheetData>
    <row r="1" spans="1:42" ht="16.5" customHeight="1" x14ac:dyDescent="0.25">
      <c r="A1" s="1" t="s">
        <v>0</v>
      </c>
      <c r="B1" s="1" t="s">
        <v>1</v>
      </c>
      <c r="C1" s="33"/>
      <c r="D1" s="18" t="s">
        <v>2</v>
      </c>
      <c r="E1" s="8" t="s">
        <v>3</v>
      </c>
      <c r="F1" s="1" t="s">
        <v>4</v>
      </c>
      <c r="G1" s="1" t="s">
        <v>5</v>
      </c>
      <c r="H1" s="8" t="s">
        <v>6</v>
      </c>
      <c r="I1" s="8" t="s">
        <v>7</v>
      </c>
      <c r="J1" s="13" t="s">
        <v>8</v>
      </c>
      <c r="K1" s="8" t="s">
        <v>9</v>
      </c>
      <c r="L1" s="8" t="s">
        <v>10</v>
      </c>
      <c r="M1" s="8" t="s">
        <v>11</v>
      </c>
      <c r="N1" s="23" t="s">
        <v>12</v>
      </c>
      <c r="O1" s="23" t="s">
        <v>13</v>
      </c>
      <c r="P1" s="8" t="s">
        <v>14</v>
      </c>
      <c r="Q1" s="28" t="s">
        <v>15</v>
      </c>
      <c r="R1" s="1" t="s">
        <v>16</v>
      </c>
      <c r="S1" s="1" t="s">
        <v>17</v>
      </c>
      <c r="T1" s="1" t="s">
        <v>18</v>
      </c>
      <c r="U1" s="1" t="s">
        <v>21</v>
      </c>
      <c r="V1" s="1" t="s">
        <v>22</v>
      </c>
      <c r="W1" s="1" t="s">
        <v>23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6.5" customHeight="1" x14ac:dyDescent="0.25">
      <c r="A2" t="s">
        <v>70</v>
      </c>
      <c r="B2" t="s">
        <v>71</v>
      </c>
      <c r="C2" s="34" t="s">
        <v>272</v>
      </c>
      <c r="D2" s="19">
        <v>45331</v>
      </c>
      <c r="E2" s="9">
        <v>195000</v>
      </c>
      <c r="F2" t="s">
        <v>72</v>
      </c>
      <c r="G2" t="s">
        <v>27</v>
      </c>
      <c r="H2" s="9">
        <v>195000</v>
      </c>
      <c r="I2" s="9">
        <v>70100</v>
      </c>
      <c r="J2" s="14">
        <f t="shared" ref="J2:J5" si="0">I2/H2*100</f>
        <v>35.948717948717949</v>
      </c>
      <c r="K2" s="9">
        <v>137772</v>
      </c>
      <c r="L2" s="9">
        <f t="shared" ref="L2:L5" si="1">H2-0</f>
        <v>195000</v>
      </c>
      <c r="M2" s="9">
        <v>137772</v>
      </c>
      <c r="N2" s="24">
        <v>32.5</v>
      </c>
      <c r="O2" s="24">
        <v>32.5</v>
      </c>
      <c r="P2" s="9">
        <f t="shared" ref="P2:P5" si="2">L2/N2</f>
        <v>6000</v>
      </c>
      <c r="Q2" s="29">
        <f t="shared" ref="Q2:Q5" si="3">L2/N2/43560</f>
        <v>0.13774104683195593</v>
      </c>
      <c r="R2" t="s">
        <v>73</v>
      </c>
      <c r="T2" t="s">
        <v>30</v>
      </c>
      <c r="U2" s="3">
        <v>45447</v>
      </c>
      <c r="W2" s="4" t="s">
        <v>32</v>
      </c>
    </row>
    <row r="3" spans="1:42" ht="15.75" x14ac:dyDescent="0.25">
      <c r="A3" t="s">
        <v>282</v>
      </c>
      <c r="B3" t="s">
        <v>283</v>
      </c>
      <c r="C3" s="34" t="s">
        <v>272</v>
      </c>
      <c r="D3" s="19">
        <v>44698</v>
      </c>
      <c r="E3" s="9">
        <v>360000</v>
      </c>
      <c r="F3" t="s">
        <v>26</v>
      </c>
      <c r="G3" t="s">
        <v>27</v>
      </c>
      <c r="H3" s="9">
        <v>360000</v>
      </c>
      <c r="I3" s="9">
        <v>105900</v>
      </c>
      <c r="J3" s="14">
        <f t="shared" si="0"/>
        <v>29.416666666666668</v>
      </c>
      <c r="K3" s="9">
        <v>339700</v>
      </c>
      <c r="L3" s="9">
        <f t="shared" si="1"/>
        <v>360000</v>
      </c>
      <c r="M3" s="9">
        <v>339700</v>
      </c>
      <c r="N3" s="24">
        <v>80</v>
      </c>
      <c r="O3" s="24">
        <v>80</v>
      </c>
      <c r="P3" s="9">
        <f t="shared" si="2"/>
        <v>4500</v>
      </c>
      <c r="Q3" s="29">
        <f t="shared" si="3"/>
        <v>0.10330578512396695</v>
      </c>
      <c r="R3" t="s">
        <v>284</v>
      </c>
      <c r="T3" t="s">
        <v>30</v>
      </c>
      <c r="U3" s="49" t="s">
        <v>285</v>
      </c>
      <c r="V3" t="s">
        <v>31</v>
      </c>
      <c r="W3" s="4">
        <v>102</v>
      </c>
    </row>
    <row r="4" spans="1:42" ht="15.75" x14ac:dyDescent="0.25">
      <c r="A4" t="s">
        <v>74</v>
      </c>
      <c r="B4" t="s">
        <v>75</v>
      </c>
      <c r="C4" s="34" t="s">
        <v>272</v>
      </c>
      <c r="D4" s="19">
        <v>45261</v>
      </c>
      <c r="E4" s="9">
        <v>400000</v>
      </c>
      <c r="F4" t="s">
        <v>26</v>
      </c>
      <c r="G4" t="s">
        <v>27</v>
      </c>
      <c r="H4" s="9">
        <v>400000</v>
      </c>
      <c r="I4" s="9">
        <v>180300</v>
      </c>
      <c r="J4" s="14">
        <f t="shared" si="0"/>
        <v>45.074999999999996</v>
      </c>
      <c r="K4" s="9">
        <v>317577</v>
      </c>
      <c r="L4" s="9">
        <f t="shared" si="1"/>
        <v>400000</v>
      </c>
      <c r="M4" s="9">
        <v>317577</v>
      </c>
      <c r="N4" s="24">
        <v>80</v>
      </c>
      <c r="O4" s="24">
        <v>80</v>
      </c>
      <c r="P4" s="9">
        <f t="shared" si="2"/>
        <v>5000</v>
      </c>
      <c r="Q4" s="29">
        <f t="shared" si="3"/>
        <v>0.1147842056932966</v>
      </c>
      <c r="R4" t="s">
        <v>76</v>
      </c>
      <c r="T4" t="s">
        <v>30</v>
      </c>
      <c r="U4" s="3">
        <v>44033</v>
      </c>
      <c r="W4" s="4" t="s">
        <v>32</v>
      </c>
    </row>
    <row r="5" spans="1:42" ht="16.5" customHeight="1" x14ac:dyDescent="0.25">
      <c r="A5" t="s">
        <v>77</v>
      </c>
      <c r="B5" t="s">
        <v>78</v>
      </c>
      <c r="C5" s="34" t="s">
        <v>272</v>
      </c>
      <c r="D5" s="19">
        <v>45261</v>
      </c>
      <c r="E5" s="9">
        <v>800000</v>
      </c>
      <c r="F5" t="s">
        <v>26</v>
      </c>
      <c r="G5" t="s">
        <v>27</v>
      </c>
      <c r="H5" s="9">
        <v>800000</v>
      </c>
      <c r="I5" s="9">
        <v>368800</v>
      </c>
      <c r="J5" s="14">
        <f t="shared" si="0"/>
        <v>46.1</v>
      </c>
      <c r="K5" s="9">
        <v>645237</v>
      </c>
      <c r="L5" s="9">
        <f t="shared" si="1"/>
        <v>800000</v>
      </c>
      <c r="M5" s="9">
        <v>645237</v>
      </c>
      <c r="N5" s="24">
        <v>160</v>
      </c>
      <c r="O5" s="24">
        <v>160</v>
      </c>
      <c r="P5" s="9">
        <f t="shared" si="2"/>
        <v>5000</v>
      </c>
      <c r="Q5" s="29">
        <f t="shared" si="3"/>
        <v>0.1147842056932966</v>
      </c>
      <c r="R5" t="s">
        <v>79</v>
      </c>
      <c r="T5" t="s">
        <v>30</v>
      </c>
      <c r="U5" s="3">
        <v>43630</v>
      </c>
      <c r="W5" s="4" t="s">
        <v>32</v>
      </c>
    </row>
    <row r="6" spans="1:42" ht="16.5" customHeight="1" thickBot="1" x14ac:dyDescent="0.3">
      <c r="A6" t="s">
        <v>256</v>
      </c>
      <c r="B6" t="s">
        <v>257</v>
      </c>
      <c r="C6" s="34" t="s">
        <v>272</v>
      </c>
      <c r="D6" s="19">
        <v>45128</v>
      </c>
      <c r="E6" s="9">
        <v>330000</v>
      </c>
      <c r="F6" t="s">
        <v>26</v>
      </c>
      <c r="G6" t="s">
        <v>64</v>
      </c>
      <c r="H6" s="9">
        <v>330000</v>
      </c>
      <c r="I6" s="9">
        <v>131300</v>
      </c>
      <c r="J6" s="14">
        <f t="shared" ref="J6" si="4">I6/H6*100</f>
        <v>39.787878787878789</v>
      </c>
      <c r="K6" s="9">
        <v>269146</v>
      </c>
      <c r="L6" s="9">
        <f t="shared" ref="L6" si="5">H6-0</f>
        <v>330000</v>
      </c>
      <c r="M6" s="9">
        <v>269146</v>
      </c>
      <c r="N6" s="24">
        <v>69.064999999999998</v>
      </c>
      <c r="O6" s="24">
        <v>30</v>
      </c>
      <c r="P6" s="9">
        <f t="shared" ref="P6" si="6">L6/N6</f>
        <v>4778.1075798161155</v>
      </c>
      <c r="Q6" s="29">
        <f t="shared" ref="Q6" si="7">L6/N6/43560</f>
        <v>0.10969025665326253</v>
      </c>
      <c r="R6" t="s">
        <v>258</v>
      </c>
      <c r="S6" t="s">
        <v>259</v>
      </c>
      <c r="T6" t="s">
        <v>30</v>
      </c>
      <c r="U6" s="3">
        <v>42657</v>
      </c>
      <c r="W6" s="4" t="s">
        <v>32</v>
      </c>
    </row>
    <row r="7" spans="1:42" ht="16.5" customHeight="1" thickTop="1" x14ac:dyDescent="0.25">
      <c r="A7" s="5"/>
      <c r="B7" s="5"/>
      <c r="C7" s="35"/>
      <c r="D7" s="20" t="s">
        <v>265</v>
      </c>
      <c r="E7" s="10">
        <f>+SUM(E2:E6)</f>
        <v>2085000</v>
      </c>
      <c r="F7" s="5"/>
      <c r="G7" s="5"/>
      <c r="H7" s="10">
        <f>+SUM(H2:H6)</f>
        <v>2085000</v>
      </c>
      <c r="I7" s="10">
        <f>+SUM(I2:I6)</f>
        <v>856400</v>
      </c>
      <c r="J7" s="15"/>
      <c r="K7" s="10">
        <f>+SUM(K2:K6)</f>
        <v>1709432</v>
      </c>
      <c r="L7" s="10">
        <f>+SUM(L2:L6)</f>
        <v>2085000</v>
      </c>
      <c r="M7" s="10">
        <f>+SUM(M2:M6)</f>
        <v>1709432</v>
      </c>
      <c r="N7" s="25">
        <f>+SUM(N2:N6)</f>
        <v>421.565</v>
      </c>
      <c r="O7" s="25">
        <f>+SUM(O2:O6)</f>
        <v>382.5</v>
      </c>
      <c r="P7" s="10">
        <f>L7/N7</f>
        <v>4945.8565108583489</v>
      </c>
      <c r="Q7" s="30"/>
      <c r="R7" s="5"/>
      <c r="S7" s="5"/>
      <c r="T7" s="5"/>
      <c r="U7" s="5"/>
      <c r="V7" s="5"/>
      <c r="W7" s="5"/>
    </row>
    <row r="8" spans="1:42" ht="16.5" customHeight="1" x14ac:dyDescent="0.25">
      <c r="A8" s="6"/>
      <c r="B8" s="6"/>
      <c r="C8" s="36"/>
      <c r="D8" s="21"/>
      <c r="E8" s="11"/>
      <c r="F8" s="6"/>
      <c r="G8" s="6"/>
      <c r="H8" s="11"/>
      <c r="I8" s="11" t="s">
        <v>266</v>
      </c>
      <c r="J8" s="16">
        <f>I7/H7*100</f>
        <v>41.074340527577938</v>
      </c>
      <c r="K8" s="11"/>
      <c r="L8" s="11"/>
      <c r="M8" s="11" t="s">
        <v>267</v>
      </c>
      <c r="N8" s="26" t="s">
        <v>267</v>
      </c>
      <c r="O8" s="26"/>
      <c r="P8" s="11" t="s">
        <v>267</v>
      </c>
      <c r="Q8" s="31"/>
      <c r="R8" s="6"/>
      <c r="S8" s="6"/>
      <c r="T8" s="6"/>
      <c r="U8" s="6"/>
      <c r="V8" s="6"/>
      <c r="W8" s="6"/>
    </row>
    <row r="9" spans="1:42" ht="16.5" customHeight="1" x14ac:dyDescent="0.25">
      <c r="A9" s="7"/>
      <c r="B9" s="7"/>
      <c r="C9" s="37"/>
      <c r="D9" s="22"/>
      <c r="E9" s="12"/>
      <c r="F9" s="7"/>
      <c r="G9" s="7"/>
      <c r="H9" s="12"/>
      <c r="I9" s="12" t="s">
        <v>268</v>
      </c>
      <c r="J9" s="17">
        <f>STDEV(J2:J6)</f>
        <v>6.8690268813157651</v>
      </c>
      <c r="K9" s="12"/>
      <c r="L9" s="12"/>
      <c r="M9" s="12" t="s">
        <v>269</v>
      </c>
      <c r="N9" s="27" t="s">
        <v>270</v>
      </c>
      <c r="O9" s="27">
        <f>L7/N7</f>
        <v>4945.8565108583489</v>
      </c>
      <c r="P9" s="12" t="s">
        <v>271</v>
      </c>
      <c r="Q9" s="32">
        <f>L7/N7/43560</f>
        <v>0.11354124221437899</v>
      </c>
      <c r="R9" s="7"/>
      <c r="S9" s="7"/>
      <c r="T9" s="7"/>
      <c r="U9" s="7"/>
      <c r="V9" s="7"/>
      <c r="W9" s="7"/>
    </row>
    <row r="11" spans="1:42" ht="16.5" customHeight="1" x14ac:dyDescent="0.25">
      <c r="A11" s="52" t="s">
        <v>310</v>
      </c>
      <c r="B11" s="52" t="s">
        <v>311</v>
      </c>
    </row>
    <row r="13" spans="1:42" ht="16.5" customHeight="1" x14ac:dyDescent="0.25">
      <c r="A13" t="s">
        <v>309</v>
      </c>
    </row>
    <row r="14" spans="1:42" s="39" customFormat="1" ht="16.5" customHeight="1" x14ac:dyDescent="0.25">
      <c r="A14" s="39" t="s">
        <v>256</v>
      </c>
      <c r="B14" s="39" t="s">
        <v>257</v>
      </c>
      <c r="C14" s="41" t="s">
        <v>272</v>
      </c>
      <c r="D14" s="42">
        <v>45079</v>
      </c>
      <c r="E14" s="43">
        <v>111000</v>
      </c>
      <c r="F14" s="39" t="s">
        <v>26</v>
      </c>
      <c r="G14" s="39" t="s">
        <v>278</v>
      </c>
      <c r="H14" s="43">
        <v>111000</v>
      </c>
      <c r="I14" s="43">
        <v>50800</v>
      </c>
      <c r="J14" s="44">
        <f t="shared" ref="J14" si="8">I14/H14*100</f>
        <v>45.765765765765764</v>
      </c>
      <c r="K14" s="43">
        <v>103166</v>
      </c>
      <c r="L14" s="43">
        <f t="shared" ref="L14" si="9">H14-0</f>
        <v>111000</v>
      </c>
      <c r="M14" s="43">
        <v>103166</v>
      </c>
      <c r="N14" s="45">
        <v>30</v>
      </c>
      <c r="O14" s="45">
        <v>30</v>
      </c>
      <c r="P14" s="43">
        <f t="shared" ref="P14" si="10">L14/N14</f>
        <v>3700</v>
      </c>
      <c r="Q14" s="46">
        <f t="shared" ref="Q14" si="11">L14/N14/43560</f>
        <v>8.4940312213039479E-2</v>
      </c>
      <c r="R14" s="39" t="s">
        <v>260</v>
      </c>
      <c r="T14" s="39" t="s">
        <v>30</v>
      </c>
      <c r="U14" s="47">
        <v>42657</v>
      </c>
      <c r="W14" s="48" t="s">
        <v>32</v>
      </c>
    </row>
  </sheetData>
  <conditionalFormatting sqref="A2:W6">
    <cfRule type="expression" dxfId="43" priority="3" stopIfTrue="1">
      <formula>MOD(ROW(),4)&gt;1</formula>
    </cfRule>
    <cfRule type="expression" dxfId="42" priority="4" stopIfTrue="1">
      <formula>MOD(ROW(),4)&lt;2</formula>
    </cfRule>
  </conditionalFormatting>
  <conditionalFormatting sqref="A14:W14">
    <cfRule type="expression" dxfId="41" priority="1" stopIfTrue="1">
      <formula>MOD(ROW(),4)&gt;1</formula>
    </cfRule>
    <cfRule type="expression" dxfId="40" priority="2" stopIfTrue="1">
      <formula>MOD(ROW(),4)&lt;2</formula>
    </cfRule>
  </conditionalFormatting>
  <pageMargins left="0.7" right="0.7" top="0.75" bottom="0.75" header="0.3" footer="0.3"/>
  <pageSetup paperSize="5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7"/>
  <sheetViews>
    <sheetView workbookViewId="0">
      <selection activeCell="D21" sqref="D21"/>
    </sheetView>
  </sheetViews>
  <sheetFormatPr defaultRowHeight="15.75" x14ac:dyDescent="0.25"/>
  <cols>
    <col min="1" max="1" width="14.140625" bestFit="1" customWidth="1"/>
    <col min="2" max="2" width="19.140625" bestFit="1" customWidth="1"/>
    <col min="3" max="3" width="2.140625" style="34" bestFit="1" customWidth="1"/>
    <col min="4" max="4" width="8.7109375" style="19" bestFit="1" customWidth="1"/>
    <col min="5" max="5" width="10.7109375" style="9" bestFit="1" customWidth="1"/>
    <col min="6" max="6" width="5.28515625" bestFit="1" customWidth="1"/>
    <col min="7" max="7" width="46.140625" bestFit="1" customWidth="1"/>
    <col min="8" max="8" width="10.7109375" style="9" bestFit="1" customWidth="1"/>
    <col min="9" max="9" width="14" style="9" bestFit="1" customWidth="1"/>
    <col min="10" max="10" width="12.28515625" style="14" bestFit="1" customWidth="1"/>
    <col min="11" max="11" width="12.7109375" style="9" bestFit="1" customWidth="1"/>
    <col min="12" max="12" width="12.5703125" style="9" bestFit="1" customWidth="1"/>
    <col min="13" max="13" width="13.85546875" style="9" bestFit="1" customWidth="1"/>
    <col min="14" max="14" width="13.5703125" style="24" bestFit="1" customWidth="1"/>
    <col min="15" max="15" width="10.28515625" style="24" bestFit="1" customWidth="1"/>
    <col min="16" max="16" width="11.28515625" style="9" bestFit="1" customWidth="1"/>
    <col min="17" max="17" width="11.28515625" style="29" bestFit="1" customWidth="1"/>
    <col min="18" max="18" width="10.140625" bestFit="1" customWidth="1"/>
    <col min="19" max="19" width="56.85546875" bestFit="1" customWidth="1"/>
    <col min="20" max="20" width="12.7109375" bestFit="1" customWidth="1"/>
    <col min="21" max="22" width="6.28515625" bestFit="1" customWidth="1"/>
    <col min="23" max="23" width="13.7109375" bestFit="1" customWidth="1"/>
    <col min="24" max="24" width="17.28515625" bestFit="1" customWidth="1"/>
    <col min="25" max="25" width="5.140625" bestFit="1" customWidth="1"/>
  </cols>
  <sheetData>
    <row r="1" spans="1:44" x14ac:dyDescent="0.25">
      <c r="A1" s="1" t="s">
        <v>0</v>
      </c>
      <c r="B1" s="1" t="s">
        <v>1</v>
      </c>
      <c r="C1" s="33"/>
      <c r="D1" s="18" t="s">
        <v>2</v>
      </c>
      <c r="E1" s="8" t="s">
        <v>3</v>
      </c>
      <c r="F1" s="1" t="s">
        <v>4</v>
      </c>
      <c r="G1" s="1" t="s">
        <v>5</v>
      </c>
      <c r="H1" s="8" t="s">
        <v>6</v>
      </c>
      <c r="I1" s="8" t="s">
        <v>7</v>
      </c>
      <c r="J1" s="13" t="s">
        <v>8</v>
      </c>
      <c r="K1" s="8" t="s">
        <v>9</v>
      </c>
      <c r="L1" s="8" t="s">
        <v>10</v>
      </c>
      <c r="M1" s="8" t="s">
        <v>11</v>
      </c>
      <c r="N1" s="23" t="s">
        <v>12</v>
      </c>
      <c r="O1" s="23" t="s">
        <v>13</v>
      </c>
      <c r="P1" s="8" t="s">
        <v>14</v>
      </c>
      <c r="Q1" s="28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25">
      <c r="A2" t="s">
        <v>80</v>
      </c>
      <c r="B2" t="s">
        <v>81</v>
      </c>
      <c r="C2" s="34" t="s">
        <v>272</v>
      </c>
      <c r="D2" s="19">
        <v>44679</v>
      </c>
      <c r="E2" s="9">
        <v>400000</v>
      </c>
      <c r="F2" t="s">
        <v>26</v>
      </c>
      <c r="G2" t="s">
        <v>27</v>
      </c>
      <c r="H2" s="9">
        <v>400000</v>
      </c>
      <c r="I2" s="9">
        <v>200700</v>
      </c>
      <c r="J2" s="14">
        <f t="shared" ref="J2:J10" si="0">I2/H2*100</f>
        <v>50.175000000000004</v>
      </c>
      <c r="K2" s="9">
        <v>433685</v>
      </c>
      <c r="L2" s="9">
        <f t="shared" ref="L2:L5" si="1">H2-0</f>
        <v>400000</v>
      </c>
      <c r="M2" s="9">
        <v>433685</v>
      </c>
      <c r="N2" s="24">
        <v>90.22</v>
      </c>
      <c r="O2" s="24">
        <v>90.22</v>
      </c>
      <c r="P2" s="9">
        <f t="shared" ref="P2:P10" si="2">L2/N2</f>
        <v>4433.6067390822436</v>
      </c>
      <c r="Q2" s="29">
        <f t="shared" ref="Q2:Q10" si="3">L2/N2/43560</f>
        <v>0.10178160558040045</v>
      </c>
      <c r="R2" t="s">
        <v>82</v>
      </c>
      <c r="T2" t="s">
        <v>30</v>
      </c>
      <c r="U2">
        <v>1</v>
      </c>
      <c r="V2">
        <v>1</v>
      </c>
      <c r="W2" s="3">
        <v>45049</v>
      </c>
      <c r="X2" t="s">
        <v>31</v>
      </c>
      <c r="Y2" s="4" t="s">
        <v>32</v>
      </c>
    </row>
    <row r="3" spans="1:44" x14ac:dyDescent="0.25">
      <c r="A3" t="s">
        <v>83</v>
      </c>
      <c r="B3" t="s">
        <v>84</v>
      </c>
      <c r="C3" s="34" t="s">
        <v>272</v>
      </c>
      <c r="D3" s="19">
        <v>45222</v>
      </c>
      <c r="E3" s="9">
        <v>533000</v>
      </c>
      <c r="F3" t="s">
        <v>26</v>
      </c>
      <c r="G3" t="s">
        <v>27</v>
      </c>
      <c r="H3" s="9">
        <v>533000</v>
      </c>
      <c r="I3" s="9">
        <v>162000</v>
      </c>
      <c r="J3" s="14">
        <f t="shared" si="0"/>
        <v>30.393996247654787</v>
      </c>
      <c r="K3" s="9">
        <v>727784</v>
      </c>
      <c r="L3" s="9">
        <f t="shared" si="1"/>
        <v>533000</v>
      </c>
      <c r="M3" s="9">
        <v>727784</v>
      </c>
      <c r="N3" s="24">
        <v>79.010000000000005</v>
      </c>
      <c r="O3" s="24">
        <v>79</v>
      </c>
      <c r="P3" s="9">
        <f t="shared" si="2"/>
        <v>6745.9815213264137</v>
      </c>
      <c r="Q3" s="29">
        <f t="shared" si="3"/>
        <v>0.15486642610942181</v>
      </c>
      <c r="R3" t="s">
        <v>85</v>
      </c>
      <c r="T3" t="s">
        <v>30</v>
      </c>
      <c r="U3">
        <v>0</v>
      </c>
      <c r="V3">
        <v>1</v>
      </c>
      <c r="W3" s="3">
        <v>45447</v>
      </c>
      <c r="Y3" s="4" t="s">
        <v>32</v>
      </c>
    </row>
    <row r="4" spans="1:44" x14ac:dyDescent="0.25">
      <c r="A4" t="s">
        <v>86</v>
      </c>
      <c r="B4" t="s">
        <v>84</v>
      </c>
      <c r="C4" s="34" t="s">
        <v>272</v>
      </c>
      <c r="D4" s="19">
        <v>44911</v>
      </c>
      <c r="E4" s="9">
        <v>249285</v>
      </c>
      <c r="F4" t="s">
        <v>26</v>
      </c>
      <c r="G4" t="s">
        <v>35</v>
      </c>
      <c r="H4" s="9">
        <v>249285</v>
      </c>
      <c r="I4" s="9">
        <v>0</v>
      </c>
      <c r="J4" s="14">
        <f t="shared" si="0"/>
        <v>0</v>
      </c>
      <c r="K4" s="9">
        <v>259256</v>
      </c>
      <c r="L4" s="9">
        <f t="shared" si="1"/>
        <v>249285</v>
      </c>
      <c r="M4" s="9">
        <v>259256</v>
      </c>
      <c r="N4" s="24">
        <v>49.856999999999999</v>
      </c>
      <c r="O4" s="24">
        <v>49.856999999999999</v>
      </c>
      <c r="P4" s="9">
        <f t="shared" si="2"/>
        <v>5000</v>
      </c>
      <c r="Q4" s="29">
        <f t="shared" si="3"/>
        <v>0.1147842056932966</v>
      </c>
      <c r="R4" t="s">
        <v>87</v>
      </c>
      <c r="U4">
        <v>0</v>
      </c>
      <c r="V4">
        <v>1</v>
      </c>
      <c r="W4" s="3">
        <v>45176</v>
      </c>
      <c r="X4" t="s">
        <v>31</v>
      </c>
      <c r="Y4" s="4" t="s">
        <v>32</v>
      </c>
    </row>
    <row r="5" spans="1:44" x14ac:dyDescent="0.25">
      <c r="A5" t="s">
        <v>88</v>
      </c>
      <c r="B5" t="s">
        <v>89</v>
      </c>
      <c r="C5" s="34" t="s">
        <v>272</v>
      </c>
      <c r="D5" s="19">
        <v>44755</v>
      </c>
      <c r="E5" s="9">
        <v>175000</v>
      </c>
      <c r="F5" t="s">
        <v>26</v>
      </c>
      <c r="G5" t="s">
        <v>35</v>
      </c>
      <c r="H5" s="9">
        <v>175000</v>
      </c>
      <c r="I5" s="9">
        <v>0</v>
      </c>
      <c r="J5" s="14">
        <f t="shared" si="0"/>
        <v>0</v>
      </c>
      <c r="K5" s="9">
        <v>178511</v>
      </c>
      <c r="L5" s="9">
        <f t="shared" si="1"/>
        <v>175000</v>
      </c>
      <c r="M5" s="9">
        <v>178511</v>
      </c>
      <c r="N5" s="24">
        <v>35.027000000000001</v>
      </c>
      <c r="O5" s="24">
        <v>35.027000000000001</v>
      </c>
      <c r="P5" s="9">
        <f t="shared" si="2"/>
        <v>4996.1458303594372</v>
      </c>
      <c r="Q5" s="29">
        <f t="shared" si="3"/>
        <v>0.11469572613313676</v>
      </c>
      <c r="R5" t="s">
        <v>90</v>
      </c>
      <c r="U5">
        <v>0</v>
      </c>
      <c r="V5">
        <v>0</v>
      </c>
      <c r="W5" s="3">
        <v>45176</v>
      </c>
      <c r="Y5" s="4" t="s">
        <v>32</v>
      </c>
    </row>
    <row r="6" spans="1:44" s="39" customFormat="1" x14ac:dyDescent="0.25">
      <c r="A6" s="38" t="s">
        <v>91</v>
      </c>
      <c r="B6" s="39" t="s">
        <v>92</v>
      </c>
      <c r="C6" s="41" t="s">
        <v>272</v>
      </c>
      <c r="D6" s="42">
        <v>45119</v>
      </c>
      <c r="E6" s="43">
        <v>560000</v>
      </c>
      <c r="F6" s="39" t="s">
        <v>26</v>
      </c>
      <c r="G6" s="39" t="s">
        <v>273</v>
      </c>
      <c r="H6" s="43">
        <v>560000</v>
      </c>
      <c r="I6" s="43">
        <v>164000</v>
      </c>
      <c r="J6" s="44">
        <f t="shared" si="0"/>
        <v>29.285714285714288</v>
      </c>
      <c r="K6" s="43">
        <v>742760</v>
      </c>
      <c r="L6" s="43">
        <f>H6-19716</f>
        <v>540284</v>
      </c>
      <c r="M6" s="43">
        <v>723044</v>
      </c>
      <c r="N6" s="45">
        <v>80</v>
      </c>
      <c r="O6" s="45">
        <v>80</v>
      </c>
      <c r="P6" s="43">
        <f t="shared" si="2"/>
        <v>6753.55</v>
      </c>
      <c r="Q6" s="46">
        <f t="shared" si="3"/>
        <v>0.15504017447199267</v>
      </c>
      <c r="R6" s="39" t="s">
        <v>93</v>
      </c>
      <c r="T6" s="39" t="s">
        <v>30</v>
      </c>
      <c r="U6" s="39">
        <v>1</v>
      </c>
      <c r="V6" s="39">
        <v>0</v>
      </c>
      <c r="W6" s="47">
        <v>45447</v>
      </c>
      <c r="Y6" s="48" t="s">
        <v>32</v>
      </c>
    </row>
    <row r="7" spans="1:44" x14ac:dyDescent="0.25">
      <c r="A7" t="s">
        <v>94</v>
      </c>
      <c r="B7" t="s">
        <v>84</v>
      </c>
      <c r="C7" s="34" t="s">
        <v>272</v>
      </c>
      <c r="D7" s="19">
        <v>45222</v>
      </c>
      <c r="E7" s="9">
        <v>1059559</v>
      </c>
      <c r="F7" t="s">
        <v>26</v>
      </c>
      <c r="G7" t="s">
        <v>294</v>
      </c>
      <c r="H7" s="9">
        <v>1059559</v>
      </c>
      <c r="I7" s="9">
        <v>164000</v>
      </c>
      <c r="J7" s="14">
        <f t="shared" si="0"/>
        <v>15.478137602530865</v>
      </c>
      <c r="K7" s="9">
        <v>744000</v>
      </c>
      <c r="L7" s="9">
        <f t="shared" ref="L7:L10" si="4">H7-0</f>
        <v>1059559</v>
      </c>
      <c r="M7" s="9">
        <v>744000</v>
      </c>
      <c r="N7" s="24">
        <v>147</v>
      </c>
      <c r="O7" s="24">
        <v>80</v>
      </c>
      <c r="P7" s="9">
        <f t="shared" si="2"/>
        <v>7207.8843537414969</v>
      </c>
      <c r="Q7" s="29">
        <f t="shared" si="3"/>
        <v>0.16547025605467164</v>
      </c>
      <c r="R7" t="s">
        <v>95</v>
      </c>
      <c r="S7" t="s">
        <v>96</v>
      </c>
      <c r="T7" t="s">
        <v>30</v>
      </c>
      <c r="U7">
        <v>0</v>
      </c>
      <c r="V7">
        <v>0</v>
      </c>
      <c r="W7" s="3">
        <v>42193</v>
      </c>
      <c r="Y7" s="4" t="s">
        <v>32</v>
      </c>
    </row>
    <row r="8" spans="1:44" s="39" customFormat="1" x14ac:dyDescent="0.25">
      <c r="A8" s="38" t="s">
        <v>97</v>
      </c>
      <c r="B8" s="39" t="s">
        <v>98</v>
      </c>
      <c r="C8" s="41" t="s">
        <v>272</v>
      </c>
      <c r="D8" s="42">
        <v>45030</v>
      </c>
      <c r="E8" s="43">
        <v>1210000</v>
      </c>
      <c r="F8" s="39" t="s">
        <v>26</v>
      </c>
      <c r="G8" s="39" t="s">
        <v>274</v>
      </c>
      <c r="H8" s="43">
        <v>1210000</v>
      </c>
      <c r="I8" s="43">
        <v>443600</v>
      </c>
      <c r="J8" s="44">
        <f t="shared" si="0"/>
        <v>36.66115702479339</v>
      </c>
      <c r="K8" s="43">
        <v>1559940</v>
      </c>
      <c r="L8" s="43">
        <f t="shared" si="4"/>
        <v>1210000</v>
      </c>
      <c r="M8" s="43">
        <v>1559940</v>
      </c>
      <c r="N8" s="45">
        <v>211.5</v>
      </c>
      <c r="O8" s="45">
        <v>30.44</v>
      </c>
      <c r="P8" s="43">
        <f t="shared" si="2"/>
        <v>5721.0401891252959</v>
      </c>
      <c r="Q8" s="46">
        <f t="shared" si="3"/>
        <v>0.13133701076963489</v>
      </c>
      <c r="R8" s="39" t="s">
        <v>99</v>
      </c>
      <c r="S8" s="39" t="s">
        <v>100</v>
      </c>
      <c r="T8" s="39" t="s">
        <v>30</v>
      </c>
      <c r="U8" s="39">
        <v>1</v>
      </c>
      <c r="V8" s="39">
        <v>0</v>
      </c>
      <c r="W8" s="47">
        <v>45447</v>
      </c>
      <c r="Y8" s="48" t="s">
        <v>32</v>
      </c>
    </row>
    <row r="9" spans="1:44" x14ac:dyDescent="0.25">
      <c r="A9" t="s">
        <v>101</v>
      </c>
      <c r="B9" t="s">
        <v>102</v>
      </c>
      <c r="C9" s="34" t="s">
        <v>272</v>
      </c>
      <c r="D9" s="19">
        <v>44805</v>
      </c>
      <c r="E9" s="9">
        <v>138000</v>
      </c>
      <c r="F9" t="s">
        <v>26</v>
      </c>
      <c r="G9" t="s">
        <v>35</v>
      </c>
      <c r="H9" s="9">
        <v>138000</v>
      </c>
      <c r="I9" s="9">
        <v>0</v>
      </c>
      <c r="J9" s="14">
        <f t="shared" si="0"/>
        <v>0</v>
      </c>
      <c r="K9" s="9">
        <v>208312</v>
      </c>
      <c r="L9" s="9">
        <f t="shared" si="4"/>
        <v>138000</v>
      </c>
      <c r="M9" s="9">
        <v>208312</v>
      </c>
      <c r="N9" s="24">
        <v>41.064999999999998</v>
      </c>
      <c r="O9" s="24">
        <v>41.064999999999998</v>
      </c>
      <c r="P9" s="9">
        <f t="shared" si="2"/>
        <v>3360.5259953731888</v>
      </c>
      <c r="Q9" s="29">
        <f t="shared" si="3"/>
        <v>7.714706141811728E-2</v>
      </c>
      <c r="R9" t="s">
        <v>103</v>
      </c>
      <c r="U9">
        <v>1</v>
      </c>
      <c r="V9">
        <v>0</v>
      </c>
      <c r="W9" s="3">
        <v>45176</v>
      </c>
      <c r="X9" t="s">
        <v>31</v>
      </c>
      <c r="Y9" s="4" t="s">
        <v>28</v>
      </c>
    </row>
    <row r="10" spans="1:44" ht="16.5" thickBot="1" x14ac:dyDescent="0.3">
      <c r="A10" t="s">
        <v>106</v>
      </c>
      <c r="B10" t="s">
        <v>107</v>
      </c>
      <c r="C10" s="34" t="s">
        <v>272</v>
      </c>
      <c r="D10" s="19">
        <v>45007</v>
      </c>
      <c r="E10" s="9">
        <v>546000</v>
      </c>
      <c r="F10" t="s">
        <v>108</v>
      </c>
      <c r="G10" t="s">
        <v>27</v>
      </c>
      <c r="H10" s="9">
        <v>546000</v>
      </c>
      <c r="I10" s="9">
        <v>178000</v>
      </c>
      <c r="J10" s="14">
        <f t="shared" si="0"/>
        <v>32.600732600732599</v>
      </c>
      <c r="K10" s="9">
        <v>408294</v>
      </c>
      <c r="L10" s="9">
        <f t="shared" si="4"/>
        <v>546000</v>
      </c>
      <c r="M10" s="9">
        <v>408294</v>
      </c>
      <c r="N10" s="24">
        <v>80</v>
      </c>
      <c r="O10" s="24">
        <v>80</v>
      </c>
      <c r="P10" s="9">
        <f t="shared" si="2"/>
        <v>6825</v>
      </c>
      <c r="Q10" s="29">
        <f t="shared" si="3"/>
        <v>0.15668044077134985</v>
      </c>
      <c r="R10" t="s">
        <v>109</v>
      </c>
      <c r="T10" t="s">
        <v>30</v>
      </c>
      <c r="U10">
        <v>1</v>
      </c>
      <c r="V10">
        <v>0</v>
      </c>
      <c r="W10" s="3">
        <v>45176</v>
      </c>
      <c r="X10" t="s">
        <v>31</v>
      </c>
      <c r="Y10" s="4" t="s">
        <v>32</v>
      </c>
    </row>
    <row r="11" spans="1:44" ht="16.5" thickTop="1" x14ac:dyDescent="0.25">
      <c r="A11" s="5"/>
      <c r="B11" s="5"/>
      <c r="C11" s="35"/>
      <c r="D11" s="20" t="s">
        <v>265</v>
      </c>
      <c r="E11" s="10">
        <f>+SUM(E2:E10)</f>
        <v>4870844</v>
      </c>
      <c r="F11" s="5"/>
      <c r="G11" s="5"/>
      <c r="H11" s="10">
        <f>+SUM(H2:H10)</f>
        <v>4870844</v>
      </c>
      <c r="I11" s="10">
        <f>+SUM(I2:I10)</f>
        <v>1312300</v>
      </c>
      <c r="J11" s="15"/>
      <c r="K11" s="10">
        <f>+SUM(K2:K10)</f>
        <v>5262542</v>
      </c>
      <c r="L11" s="10">
        <f>+SUM(L2:L10)</f>
        <v>4851128</v>
      </c>
      <c r="M11" s="10">
        <f>+SUM(M2:M10)</f>
        <v>5242826</v>
      </c>
      <c r="N11" s="25">
        <f>+SUM(N2:N10)</f>
        <v>813.67900000000009</v>
      </c>
      <c r="O11" s="25">
        <f>+SUM(O2:O10)</f>
        <v>565.60899999999992</v>
      </c>
      <c r="P11" s="10">
        <f>L11/N11</f>
        <v>5961.9678030279747</v>
      </c>
      <c r="Q11" s="30"/>
      <c r="R11" s="5"/>
      <c r="S11" s="5"/>
      <c r="T11" s="5"/>
      <c r="U11" s="5"/>
      <c r="V11" s="5"/>
      <c r="W11" s="5"/>
      <c r="X11" s="5"/>
      <c r="Y11" s="5"/>
    </row>
    <row r="12" spans="1:44" x14ac:dyDescent="0.25">
      <c r="A12" s="6"/>
      <c r="B12" s="6"/>
      <c r="C12" s="36"/>
      <c r="D12" s="21"/>
      <c r="E12" s="11"/>
      <c r="F12" s="6"/>
      <c r="G12" s="6"/>
      <c r="H12" s="11"/>
      <c r="I12" s="11" t="s">
        <v>266</v>
      </c>
      <c r="J12" s="16">
        <f>I11/H11*100</f>
        <v>26.94194271054462</v>
      </c>
      <c r="K12" s="11"/>
      <c r="L12" s="11"/>
      <c r="M12" s="11" t="s">
        <v>267</v>
      </c>
      <c r="N12" s="26" t="s">
        <v>267</v>
      </c>
      <c r="O12" s="26"/>
      <c r="P12" s="11" t="s">
        <v>267</v>
      </c>
      <c r="Q12" s="31"/>
      <c r="R12" s="6"/>
      <c r="S12" s="6"/>
      <c r="T12" s="6"/>
      <c r="U12" s="6"/>
      <c r="V12" s="6"/>
      <c r="W12" s="6"/>
      <c r="X12" s="6"/>
      <c r="Y12" s="6"/>
    </row>
    <row r="13" spans="1:44" x14ac:dyDescent="0.25">
      <c r="A13" s="7"/>
      <c r="B13" s="7"/>
      <c r="C13" s="37"/>
      <c r="D13" s="22"/>
      <c r="E13" s="12"/>
      <c r="F13" s="7"/>
      <c r="G13" s="7"/>
      <c r="H13" s="12"/>
      <c r="I13" s="12" t="s">
        <v>268</v>
      </c>
      <c r="J13" s="17">
        <f>STDEV(J2:J10)</f>
        <v>18.499806598087986</v>
      </c>
      <c r="K13" s="12"/>
      <c r="L13" s="12"/>
      <c r="M13" s="12" t="s">
        <v>269</v>
      </c>
      <c r="N13" s="27" t="s">
        <v>270</v>
      </c>
      <c r="O13" s="27">
        <f>L11/N11</f>
        <v>5961.9678030279747</v>
      </c>
      <c r="P13" s="12" t="s">
        <v>271</v>
      </c>
      <c r="Q13" s="32">
        <f>L11/N11/43560</f>
        <v>0.13686794772791494</v>
      </c>
      <c r="R13" s="7"/>
      <c r="S13" s="7"/>
      <c r="T13" s="7"/>
      <c r="U13" s="7"/>
      <c r="V13" s="7"/>
      <c r="W13" s="7"/>
      <c r="X13" s="7"/>
      <c r="Y13" s="7"/>
    </row>
    <row r="15" spans="1:44" x14ac:dyDescent="0.25">
      <c r="A15" s="52" t="s">
        <v>312</v>
      </c>
      <c r="B15" s="52" t="s">
        <v>313</v>
      </c>
      <c r="G15" t="s">
        <v>312</v>
      </c>
    </row>
    <row r="17" spans="1:25" x14ac:dyDescent="0.25">
      <c r="A17" t="s">
        <v>104</v>
      </c>
      <c r="B17" t="s">
        <v>92</v>
      </c>
      <c r="C17" s="34" t="s">
        <v>272</v>
      </c>
      <c r="D17" s="19">
        <v>45071</v>
      </c>
      <c r="E17" s="9">
        <v>125000</v>
      </c>
      <c r="F17" t="s">
        <v>26</v>
      </c>
      <c r="G17" t="s">
        <v>35</v>
      </c>
      <c r="H17" s="9">
        <v>125000</v>
      </c>
      <c r="I17" s="9">
        <v>0</v>
      </c>
      <c r="J17" s="14">
        <f t="shared" ref="J17" si="5">I17/H17*100</f>
        <v>0</v>
      </c>
      <c r="K17" s="9">
        <v>0</v>
      </c>
      <c r="L17" s="9">
        <f t="shared" ref="L17" si="6">H17-0</f>
        <v>125000</v>
      </c>
      <c r="M17" s="9">
        <v>0</v>
      </c>
      <c r="N17" s="24">
        <v>10</v>
      </c>
      <c r="O17" s="24">
        <v>10</v>
      </c>
      <c r="P17" s="9">
        <f t="shared" ref="P17" si="7">L17/N17</f>
        <v>12500</v>
      </c>
      <c r="Q17" s="29">
        <f t="shared" ref="Q17" si="8">L17/N17/43560</f>
        <v>0.28696051423324148</v>
      </c>
      <c r="R17" t="s">
        <v>105</v>
      </c>
      <c r="U17">
        <v>0</v>
      </c>
      <c r="V17">
        <v>0</v>
      </c>
      <c r="W17" s="3">
        <v>1</v>
      </c>
      <c r="Y17" s="4" t="s">
        <v>32</v>
      </c>
    </row>
  </sheetData>
  <conditionalFormatting sqref="A2:Y10">
    <cfRule type="expression" dxfId="39" priority="3" stopIfTrue="1">
      <formula>MOD(ROW(),4)&gt;1</formula>
    </cfRule>
    <cfRule type="expression" dxfId="38" priority="4" stopIfTrue="1">
      <formula>MOD(ROW(),4)&lt;2</formula>
    </cfRule>
  </conditionalFormatting>
  <conditionalFormatting sqref="A17:Y17">
    <cfRule type="expression" dxfId="37" priority="1" stopIfTrue="1">
      <formula>MOD(ROW(),4)&gt;1</formula>
    </cfRule>
    <cfRule type="expression" dxfId="36" priority="2" stopIfTrue="1">
      <formula>MOD(ROW(),4)&lt;2</formula>
    </cfRule>
  </conditionalFormatting>
  <pageMargins left="0.7" right="0.7" top="0.75" bottom="0.75" header="0.3" footer="0.3"/>
  <pageSetup paperSize="5" scale="4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3"/>
  <sheetViews>
    <sheetView workbookViewId="0">
      <selection activeCell="N10" sqref="N10"/>
    </sheetView>
  </sheetViews>
  <sheetFormatPr defaultRowHeight="15.75" x14ac:dyDescent="0.25"/>
  <cols>
    <col min="1" max="1" width="14.140625" bestFit="1" customWidth="1"/>
    <col min="2" max="2" width="14.5703125" bestFit="1" customWidth="1"/>
    <col min="3" max="3" width="2.140625" style="34" bestFit="1" customWidth="1"/>
    <col min="4" max="4" width="8.7109375" style="19" bestFit="1" customWidth="1"/>
    <col min="5" max="5" width="10.7109375" style="9" bestFit="1" customWidth="1"/>
    <col min="6" max="6" width="5.28515625" bestFit="1" customWidth="1"/>
    <col min="7" max="7" width="29" bestFit="1" customWidth="1"/>
    <col min="8" max="8" width="10.7109375" style="9" bestFit="1" customWidth="1"/>
    <col min="9" max="9" width="14" style="9" bestFit="1" customWidth="1"/>
    <col min="10" max="10" width="12.28515625" style="14" bestFit="1" customWidth="1"/>
    <col min="11" max="11" width="12.7109375" style="9" bestFit="1" customWidth="1"/>
    <col min="12" max="12" width="12.5703125" style="9" bestFit="1" customWidth="1"/>
    <col min="13" max="13" width="13.85546875" style="9" bestFit="1" customWidth="1"/>
    <col min="14" max="14" width="13.5703125" style="24" bestFit="1" customWidth="1"/>
    <col min="15" max="15" width="10.28515625" style="24" bestFit="1" customWidth="1"/>
    <col min="16" max="16" width="11.28515625" style="9" bestFit="1" customWidth="1"/>
    <col min="17" max="17" width="11.28515625" style="29" bestFit="1" customWidth="1"/>
    <col min="18" max="18" width="28.28515625" bestFit="1" customWidth="1"/>
    <col min="19" max="19" width="12.7109375" bestFit="1" customWidth="1"/>
    <col min="20" max="20" width="13.7109375" bestFit="1" customWidth="1"/>
    <col min="21" max="21" width="17.28515625" bestFit="1" customWidth="1"/>
    <col min="22" max="22" width="5.140625" bestFit="1" customWidth="1"/>
  </cols>
  <sheetData>
    <row r="1" spans="1:41" x14ac:dyDescent="0.25">
      <c r="A1" s="1" t="s">
        <v>0</v>
      </c>
      <c r="B1" s="1" t="s">
        <v>1</v>
      </c>
      <c r="C1" s="33"/>
      <c r="D1" s="18" t="s">
        <v>2</v>
      </c>
      <c r="E1" s="8" t="s">
        <v>3</v>
      </c>
      <c r="F1" s="1" t="s">
        <v>4</v>
      </c>
      <c r="G1" s="1" t="s">
        <v>5</v>
      </c>
      <c r="H1" s="8" t="s">
        <v>6</v>
      </c>
      <c r="I1" s="8" t="s">
        <v>7</v>
      </c>
      <c r="J1" s="13" t="s">
        <v>8</v>
      </c>
      <c r="K1" s="8" t="s">
        <v>9</v>
      </c>
      <c r="L1" s="8" t="s">
        <v>10</v>
      </c>
      <c r="M1" s="8" t="s">
        <v>11</v>
      </c>
      <c r="N1" s="23" t="s">
        <v>12</v>
      </c>
      <c r="O1" s="23" t="s">
        <v>13</v>
      </c>
      <c r="P1" s="8" t="s">
        <v>14</v>
      </c>
      <c r="Q1" s="28" t="s">
        <v>15</v>
      </c>
      <c r="R1" s="1" t="s">
        <v>17</v>
      </c>
      <c r="S1" s="1" t="s">
        <v>18</v>
      </c>
      <c r="T1" s="1" t="s">
        <v>21</v>
      </c>
      <c r="U1" s="1" t="s">
        <v>22</v>
      </c>
      <c r="V1" s="1" t="s">
        <v>23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x14ac:dyDescent="0.25">
      <c r="A2" t="s">
        <v>110</v>
      </c>
      <c r="B2" t="s">
        <v>111</v>
      </c>
      <c r="C2" s="34" t="s">
        <v>272</v>
      </c>
      <c r="D2" s="19">
        <v>44995</v>
      </c>
      <c r="E2" s="9">
        <v>324882</v>
      </c>
      <c r="F2" t="s">
        <v>26</v>
      </c>
      <c r="G2" t="s">
        <v>64</v>
      </c>
      <c r="H2" s="9">
        <v>324882</v>
      </c>
      <c r="I2" s="9">
        <v>36700</v>
      </c>
      <c r="J2" s="14">
        <f t="shared" ref="J2:J8" si="0">I2/H2*100</f>
        <v>11.296409157786519</v>
      </c>
      <c r="K2" s="9">
        <v>85835</v>
      </c>
      <c r="L2" s="9">
        <f t="shared" ref="L2:L8" si="1">H2-0</f>
        <v>324882</v>
      </c>
      <c r="M2" s="9">
        <v>85835</v>
      </c>
      <c r="N2" s="24">
        <v>55.38</v>
      </c>
      <c r="O2" s="24">
        <v>5.0199999999999996</v>
      </c>
      <c r="P2" s="9">
        <f t="shared" ref="P2:P8" si="2">L2/N2</f>
        <v>5866.413867822318</v>
      </c>
      <c r="Q2" s="29">
        <f t="shared" ref="Q2:Q8" si="3">L2/N2/43560</f>
        <v>0.13467433121722494</v>
      </c>
      <c r="R2" t="s">
        <v>113</v>
      </c>
      <c r="T2" s="3">
        <v>45202</v>
      </c>
      <c r="U2" t="s">
        <v>31</v>
      </c>
      <c r="V2" s="4" t="s">
        <v>32</v>
      </c>
    </row>
    <row r="3" spans="1:41" x14ac:dyDescent="0.25">
      <c r="A3" t="s">
        <v>114</v>
      </c>
      <c r="B3" t="s">
        <v>111</v>
      </c>
      <c r="C3" s="34" t="s">
        <v>272</v>
      </c>
      <c r="D3" s="19">
        <v>44917</v>
      </c>
      <c r="E3" s="9">
        <v>119000</v>
      </c>
      <c r="F3" t="s">
        <v>26</v>
      </c>
      <c r="G3" t="s">
        <v>27</v>
      </c>
      <c r="H3" s="9">
        <v>119000</v>
      </c>
      <c r="I3" s="9">
        <v>48700</v>
      </c>
      <c r="J3" s="14">
        <f t="shared" si="0"/>
        <v>40.924369747899156</v>
      </c>
      <c r="K3" s="9">
        <v>142272</v>
      </c>
      <c r="L3" s="9">
        <f t="shared" si="1"/>
        <v>119000</v>
      </c>
      <c r="M3" s="9">
        <v>142272</v>
      </c>
      <c r="N3" s="24">
        <v>28.35</v>
      </c>
      <c r="O3" s="24">
        <v>28.35</v>
      </c>
      <c r="P3" s="9">
        <f t="shared" si="2"/>
        <v>4197.5308641975307</v>
      </c>
      <c r="Q3" s="29">
        <f t="shared" si="3"/>
        <v>9.6362049224002086E-2</v>
      </c>
      <c r="T3" s="3">
        <v>45202</v>
      </c>
      <c r="U3" t="s">
        <v>31</v>
      </c>
      <c r="V3" s="4" t="s">
        <v>32</v>
      </c>
    </row>
    <row r="4" spans="1:41" x14ac:dyDescent="0.25">
      <c r="A4" t="s">
        <v>116</v>
      </c>
      <c r="B4" t="s">
        <v>111</v>
      </c>
      <c r="C4" s="34" t="s">
        <v>272</v>
      </c>
      <c r="D4" s="19">
        <v>44909</v>
      </c>
      <c r="E4" s="9">
        <v>140625</v>
      </c>
      <c r="F4" t="s">
        <v>26</v>
      </c>
      <c r="G4" t="s">
        <v>27</v>
      </c>
      <c r="H4" s="9">
        <v>140625</v>
      </c>
      <c r="I4" s="9">
        <v>45000</v>
      </c>
      <c r="J4" s="14">
        <f t="shared" si="0"/>
        <v>32</v>
      </c>
      <c r="K4" s="9">
        <v>114062</v>
      </c>
      <c r="L4" s="9">
        <f t="shared" si="1"/>
        <v>140625</v>
      </c>
      <c r="M4" s="9">
        <v>114062</v>
      </c>
      <c r="N4" s="24">
        <v>25.52</v>
      </c>
      <c r="O4" s="24">
        <v>25.52</v>
      </c>
      <c r="P4" s="9">
        <f t="shared" si="2"/>
        <v>5510.3840125391853</v>
      </c>
      <c r="Q4" s="29">
        <f t="shared" si="3"/>
        <v>0.12650101038887018</v>
      </c>
      <c r="T4" s="3">
        <v>45061</v>
      </c>
      <c r="U4" t="s">
        <v>31</v>
      </c>
      <c r="V4" s="4" t="s">
        <v>32</v>
      </c>
    </row>
    <row r="5" spans="1:41" x14ac:dyDescent="0.25">
      <c r="A5" t="s">
        <v>118</v>
      </c>
      <c r="B5" t="s">
        <v>111</v>
      </c>
      <c r="C5" s="34" t="s">
        <v>272</v>
      </c>
      <c r="D5" s="19">
        <v>44875</v>
      </c>
      <c r="E5" s="9">
        <v>225000</v>
      </c>
      <c r="F5" t="s">
        <v>26</v>
      </c>
      <c r="G5" t="s">
        <v>27</v>
      </c>
      <c r="H5" s="9">
        <v>225000</v>
      </c>
      <c r="I5" s="9">
        <v>69900</v>
      </c>
      <c r="J5" s="14">
        <f t="shared" si="0"/>
        <v>31.066666666666663</v>
      </c>
      <c r="K5" s="9">
        <v>172224</v>
      </c>
      <c r="L5" s="9">
        <f t="shared" si="1"/>
        <v>225000</v>
      </c>
      <c r="M5" s="9">
        <v>172224</v>
      </c>
      <c r="N5" s="24">
        <v>40</v>
      </c>
      <c r="O5" s="24">
        <v>40</v>
      </c>
      <c r="P5" s="9">
        <f t="shared" si="2"/>
        <v>5625</v>
      </c>
      <c r="Q5" s="29">
        <f t="shared" si="3"/>
        <v>0.12913223140495866</v>
      </c>
      <c r="S5" t="s">
        <v>30</v>
      </c>
      <c r="T5" s="3">
        <v>45103</v>
      </c>
      <c r="U5" t="s">
        <v>31</v>
      </c>
      <c r="V5" s="4" t="s">
        <v>32</v>
      </c>
    </row>
    <row r="6" spans="1:41" x14ac:dyDescent="0.25">
      <c r="A6" t="s">
        <v>120</v>
      </c>
      <c r="B6" t="s">
        <v>121</v>
      </c>
      <c r="C6" s="34" t="s">
        <v>272</v>
      </c>
      <c r="D6" s="19">
        <v>44862</v>
      </c>
      <c r="E6" s="9">
        <v>130000</v>
      </c>
      <c r="F6" t="s">
        <v>26</v>
      </c>
      <c r="G6" t="s">
        <v>27</v>
      </c>
      <c r="H6" s="9">
        <v>130000</v>
      </c>
      <c r="I6" s="9">
        <v>33400</v>
      </c>
      <c r="J6" s="14">
        <f t="shared" si="0"/>
        <v>25.692307692307693</v>
      </c>
      <c r="K6" s="9">
        <v>114993</v>
      </c>
      <c r="L6" s="9">
        <f t="shared" si="1"/>
        <v>130000</v>
      </c>
      <c r="M6" s="9">
        <v>114993</v>
      </c>
      <c r="N6" s="24">
        <v>24</v>
      </c>
      <c r="O6" s="24">
        <v>24</v>
      </c>
      <c r="P6" s="9">
        <f t="shared" si="2"/>
        <v>5416.666666666667</v>
      </c>
      <c r="Q6" s="29">
        <f t="shared" si="3"/>
        <v>0.12434955616773799</v>
      </c>
      <c r="S6" t="s">
        <v>30</v>
      </c>
      <c r="T6" s="3">
        <v>45042</v>
      </c>
      <c r="V6" s="4" t="s">
        <v>123</v>
      </c>
    </row>
    <row r="7" spans="1:41" x14ac:dyDescent="0.25">
      <c r="A7" t="s">
        <v>124</v>
      </c>
      <c r="B7" t="s">
        <v>125</v>
      </c>
      <c r="C7" s="34" t="s">
        <v>272</v>
      </c>
      <c r="D7" s="19">
        <v>44945</v>
      </c>
      <c r="E7" s="9">
        <v>109500</v>
      </c>
      <c r="F7" t="s">
        <v>26</v>
      </c>
      <c r="G7" t="s">
        <v>35</v>
      </c>
      <c r="H7" s="9">
        <v>109500</v>
      </c>
      <c r="I7" s="9">
        <v>0</v>
      </c>
      <c r="J7" s="14">
        <f t="shared" si="0"/>
        <v>0</v>
      </c>
      <c r="K7" s="9">
        <v>97583</v>
      </c>
      <c r="L7" s="9">
        <f t="shared" si="1"/>
        <v>109500</v>
      </c>
      <c r="M7" s="9">
        <v>97583</v>
      </c>
      <c r="N7" s="24">
        <v>21.13</v>
      </c>
      <c r="O7" s="24">
        <v>21.13</v>
      </c>
      <c r="P7" s="9">
        <f t="shared" si="2"/>
        <v>5182.2053951727403</v>
      </c>
      <c r="Q7" s="29">
        <f t="shared" si="3"/>
        <v>0.11896706600488384</v>
      </c>
      <c r="T7" s="3">
        <v>45202</v>
      </c>
      <c r="U7" t="s">
        <v>31</v>
      </c>
      <c r="V7" s="4" t="s">
        <v>32</v>
      </c>
    </row>
    <row r="8" spans="1:41" ht="16.5" thickBot="1" x14ac:dyDescent="0.3">
      <c r="A8" t="s">
        <v>127</v>
      </c>
      <c r="B8" t="s">
        <v>128</v>
      </c>
      <c r="C8" s="34" t="s">
        <v>272</v>
      </c>
      <c r="D8" s="19">
        <v>44665</v>
      </c>
      <c r="E8" s="9">
        <v>470000</v>
      </c>
      <c r="F8" t="s">
        <v>26</v>
      </c>
      <c r="G8" t="s">
        <v>27</v>
      </c>
      <c r="H8" s="9">
        <v>470000</v>
      </c>
      <c r="I8" s="9">
        <v>137600</v>
      </c>
      <c r="J8" s="14">
        <f t="shared" si="0"/>
        <v>29.276595744680851</v>
      </c>
      <c r="K8" s="9">
        <v>360859</v>
      </c>
      <c r="L8" s="9">
        <f t="shared" si="1"/>
        <v>470000</v>
      </c>
      <c r="M8" s="9">
        <v>360859</v>
      </c>
      <c r="N8" s="24">
        <v>73.22</v>
      </c>
      <c r="O8" s="24">
        <v>73.22</v>
      </c>
      <c r="P8" s="9">
        <f t="shared" si="2"/>
        <v>6419.0111991259218</v>
      </c>
      <c r="Q8" s="29">
        <f t="shared" si="3"/>
        <v>0.14736022036560886</v>
      </c>
      <c r="T8" s="3">
        <v>45042</v>
      </c>
      <c r="U8" t="s">
        <v>31</v>
      </c>
      <c r="V8" s="4" t="s">
        <v>32</v>
      </c>
    </row>
    <row r="9" spans="1:41" ht="16.5" thickTop="1" x14ac:dyDescent="0.25">
      <c r="A9" s="5"/>
      <c r="B9" s="5"/>
      <c r="C9" s="35"/>
      <c r="D9" s="20" t="s">
        <v>265</v>
      </c>
      <c r="E9" s="10">
        <f>+SUM(E2:E7)</f>
        <v>1049007</v>
      </c>
      <c r="F9" s="5"/>
      <c r="G9" s="5"/>
      <c r="H9" s="10">
        <f>+SUM(H2:H7)</f>
        <v>1049007</v>
      </c>
      <c r="I9" s="10">
        <f>+SUM(I2:I7)</f>
        <v>233700</v>
      </c>
      <c r="J9" s="15"/>
      <c r="K9" s="10">
        <f>+SUM(K2:K7)</f>
        <v>726969</v>
      </c>
      <c r="L9" s="10">
        <f>SUM(L2:L8)</f>
        <v>1519007</v>
      </c>
      <c r="M9" s="10">
        <f>+SUM(M2:M7)</f>
        <v>726969</v>
      </c>
      <c r="N9" s="25">
        <f>SUM(N2:N8)</f>
        <v>267.60000000000002</v>
      </c>
      <c r="O9" s="25">
        <f>+SUM(O2:O7)</f>
        <v>144.02000000000001</v>
      </c>
      <c r="P9" s="10">
        <f>L9/N9</f>
        <v>5676.4088191330338</v>
      </c>
      <c r="Q9" s="30"/>
      <c r="R9" s="5"/>
      <c r="S9" s="5"/>
      <c r="T9" s="5"/>
      <c r="U9" s="5"/>
      <c r="V9" s="5"/>
    </row>
    <row r="10" spans="1:41" x14ac:dyDescent="0.25">
      <c r="A10" s="6"/>
      <c r="B10" s="6"/>
      <c r="C10" s="36"/>
      <c r="D10" s="21"/>
      <c r="E10" s="11"/>
      <c r="F10" s="6"/>
      <c r="G10" s="6"/>
      <c r="H10" s="11"/>
      <c r="I10" s="11" t="s">
        <v>266</v>
      </c>
      <c r="J10" s="16">
        <f>I9/H9*100</f>
        <v>22.278211680188978</v>
      </c>
      <c r="K10" s="11"/>
      <c r="L10" s="11"/>
      <c r="M10" s="11" t="s">
        <v>267</v>
      </c>
      <c r="N10" s="26" t="s">
        <v>267</v>
      </c>
      <c r="O10" s="26"/>
      <c r="P10" s="11" t="s">
        <v>267</v>
      </c>
      <c r="Q10" s="31"/>
      <c r="R10" s="6"/>
      <c r="S10" s="6"/>
      <c r="T10" s="6"/>
      <c r="U10" s="6"/>
      <c r="V10" s="6"/>
    </row>
    <row r="11" spans="1:41" x14ac:dyDescent="0.25">
      <c r="A11" s="7"/>
      <c r="B11" s="7"/>
      <c r="C11" s="37"/>
      <c r="D11" s="22"/>
      <c r="E11" s="12"/>
      <c r="F11" s="7"/>
      <c r="G11" s="7"/>
      <c r="H11" s="12"/>
      <c r="I11" s="12" t="s">
        <v>268</v>
      </c>
      <c r="J11" s="17">
        <f>STDEV(J2:J7)</f>
        <v>15.093686625183004</v>
      </c>
      <c r="K11" s="12"/>
      <c r="L11" s="12"/>
      <c r="M11" s="12" t="s">
        <v>269</v>
      </c>
      <c r="N11" s="27" t="s">
        <v>270</v>
      </c>
      <c r="O11" s="27">
        <f>L9/N9</f>
        <v>5676.4088191330338</v>
      </c>
      <c r="P11" s="12" t="s">
        <v>271</v>
      </c>
      <c r="Q11" s="32">
        <f>L9/N9/43560</f>
        <v>0.13031241549892181</v>
      </c>
      <c r="R11" s="7"/>
      <c r="S11" s="7"/>
      <c r="T11" s="7"/>
      <c r="U11" s="7"/>
      <c r="V11" s="7"/>
    </row>
    <row r="13" spans="1:41" x14ac:dyDescent="0.25">
      <c r="A13" s="52" t="s">
        <v>314</v>
      </c>
      <c r="B13" s="52" t="s">
        <v>315</v>
      </c>
    </row>
  </sheetData>
  <conditionalFormatting sqref="A2:V8">
    <cfRule type="expression" dxfId="35" priority="1" stopIfTrue="1">
      <formula>MOD(ROW(),4)&gt;1</formula>
    </cfRule>
    <cfRule type="expression" dxfId="34" priority="2" stopIfTrue="1">
      <formula>MOD(ROW(),4)&lt;2</formula>
    </cfRule>
  </conditionalFormatting>
  <pageMargins left="0.7" right="0.7" top="0.75" bottom="0.75" header="0.3" footer="0.3"/>
  <pageSetup paperSize="5" scale="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Land Analysis</vt:lpstr>
      <vt:lpstr>Vacant Under 20 Ac</vt:lpstr>
      <vt:lpstr>Muck or Woods</vt:lpstr>
      <vt:lpstr>001 Almont</vt:lpstr>
      <vt:lpstr>002 Arcadia</vt:lpstr>
      <vt:lpstr>003 Attica</vt:lpstr>
      <vt:lpstr>004 Burlington</vt:lpstr>
      <vt:lpstr>005 Burnside</vt:lpstr>
      <vt:lpstr>006 Deerfield</vt:lpstr>
      <vt:lpstr>007 Dryden</vt:lpstr>
      <vt:lpstr>008 Elba</vt:lpstr>
      <vt:lpstr>009 Goodland</vt:lpstr>
      <vt:lpstr>010 Hadley</vt:lpstr>
      <vt:lpstr>011 Imlay Twp</vt:lpstr>
      <vt:lpstr>012 Lapeer twp</vt:lpstr>
      <vt:lpstr>013 Marathon</vt:lpstr>
      <vt:lpstr>014 Mayfield</vt:lpstr>
      <vt:lpstr>015 Metamora</vt:lpstr>
      <vt:lpstr>016 NB</vt:lpstr>
      <vt:lpstr>017 Oregon</vt:lpstr>
      <vt:lpstr>018 Rich</vt:lpstr>
      <vt:lpstr>I Imlay City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Raelene Birkle</dc:creator>
  <cp:lastModifiedBy>Elba Assessor</cp:lastModifiedBy>
  <cp:lastPrinted>2025-03-03T23:49:59Z</cp:lastPrinted>
  <dcterms:created xsi:type="dcterms:W3CDTF">2024-09-03T18:29:05Z</dcterms:created>
  <dcterms:modified xsi:type="dcterms:W3CDTF">2025-03-03T23:50:03Z</dcterms:modified>
</cp:coreProperties>
</file>