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Land Analysis" sheetId="2" r:id="rId1"/>
    <sheet name="LAPEER CITY" sheetId="5" r:id="rId2"/>
    <sheet name="IMLAY CITY" sheetId="4" r:id="rId3"/>
    <sheet name="ALL OTHER TWPS" sheetId="3" r:id="rId4"/>
    <sheet name="DEER-MAY-LAPEER-MET-DRY-ALM" sheetId="1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5" l="1"/>
  <c r="Q5" i="5"/>
  <c r="Q4" i="5"/>
  <c r="M9" i="5"/>
  <c r="S8" i="5"/>
  <c r="R8" i="5"/>
  <c r="K8" i="5"/>
  <c r="Q8" i="5" s="1"/>
  <c r="I8" i="5"/>
  <c r="K7" i="5"/>
  <c r="Q7" i="5" s="1"/>
  <c r="I7" i="5"/>
  <c r="K3" i="5"/>
  <c r="R3" i="5" s="1"/>
  <c r="I3" i="5"/>
  <c r="K2" i="5"/>
  <c r="I2" i="5"/>
  <c r="M6" i="4"/>
  <c r="Q5" i="4"/>
  <c r="I3" i="4"/>
  <c r="K3" i="4"/>
  <c r="R3" i="4" s="1"/>
  <c r="K4" i="4"/>
  <c r="Q4" i="4" s="1"/>
  <c r="I4" i="4"/>
  <c r="K2" i="4"/>
  <c r="S2" i="4" s="1"/>
  <c r="I2" i="4"/>
  <c r="Q6" i="3"/>
  <c r="M7" i="3"/>
  <c r="K5" i="3"/>
  <c r="Q5" i="3" s="1"/>
  <c r="I5" i="3"/>
  <c r="K4" i="3"/>
  <c r="Q4" i="3" s="1"/>
  <c r="I4" i="3"/>
  <c r="K3" i="3"/>
  <c r="R3" i="3" s="1"/>
  <c r="I3" i="3"/>
  <c r="K2" i="3"/>
  <c r="S2" i="3" s="1"/>
  <c r="I2" i="3"/>
  <c r="M8" i="1"/>
  <c r="K4" i="1"/>
  <c r="Q4" i="1" s="1"/>
  <c r="I4" i="1"/>
  <c r="K7" i="1"/>
  <c r="Q7" i="1" s="1"/>
  <c r="I7" i="1"/>
  <c r="K6" i="1"/>
  <c r="Q6" i="1" s="1"/>
  <c r="I6" i="1"/>
  <c r="K11" i="1"/>
  <c r="Q11" i="1" s="1"/>
  <c r="I11" i="1"/>
  <c r="K5" i="1"/>
  <c r="S5" i="1" s="1"/>
  <c r="I5" i="1"/>
  <c r="K3" i="1"/>
  <c r="S3" i="1" s="1"/>
  <c r="I3" i="1"/>
  <c r="K2" i="1"/>
  <c r="S2" i="1" s="1"/>
  <c r="I2" i="1"/>
  <c r="Q3" i="4" l="1"/>
  <c r="K6" i="4"/>
  <c r="M7" i="4" s="1"/>
  <c r="S3" i="4"/>
  <c r="S7" i="5"/>
  <c r="S3" i="5"/>
  <c r="K9" i="5"/>
  <c r="M10" i="5" s="1"/>
  <c r="R7" i="5"/>
  <c r="Q2" i="5"/>
  <c r="R2" i="5"/>
  <c r="Q3" i="5"/>
  <c r="S2" i="5"/>
  <c r="R4" i="4"/>
  <c r="S4" i="4"/>
  <c r="Q2" i="4"/>
  <c r="R2" i="4"/>
  <c r="S4" i="3"/>
  <c r="K7" i="3"/>
  <c r="M8" i="3" s="1"/>
  <c r="S3" i="3"/>
  <c r="R5" i="3"/>
  <c r="R4" i="3"/>
  <c r="S5" i="3"/>
  <c r="Q2" i="3"/>
  <c r="R2" i="3"/>
  <c r="Q3" i="3"/>
  <c r="S4" i="1"/>
  <c r="R4" i="1"/>
  <c r="S7" i="1"/>
  <c r="S6" i="1"/>
  <c r="K8" i="1"/>
  <c r="S11" i="1"/>
  <c r="R7" i="1"/>
  <c r="R6" i="1"/>
  <c r="M9" i="1"/>
  <c r="R11" i="1"/>
  <c r="Q5" i="1"/>
  <c r="R5" i="1"/>
  <c r="Q2" i="1"/>
  <c r="R2" i="1"/>
  <c r="Q3" i="1"/>
  <c r="R3" i="1"/>
  <c r="G6" i="2" l="1"/>
  <c r="I6" i="2"/>
  <c r="P6" i="2" s="1"/>
  <c r="G7" i="2"/>
  <c r="I7" i="2"/>
  <c r="O7" i="2" s="1"/>
  <c r="G16" i="2"/>
  <c r="I16" i="2"/>
  <c r="G17" i="2"/>
  <c r="I17" i="2"/>
  <c r="O17" i="2" s="1"/>
  <c r="G18" i="2"/>
  <c r="I18" i="2"/>
  <c r="P18" i="2" s="1"/>
  <c r="G8" i="2"/>
  <c r="I8" i="2"/>
  <c r="G9" i="2"/>
  <c r="I9" i="2"/>
  <c r="O9" i="2" s="1"/>
  <c r="G10" i="2"/>
  <c r="I10" i="2"/>
  <c r="O10" i="2" s="1"/>
  <c r="D11" i="2"/>
  <c r="E11" i="2"/>
  <c r="F11" i="2"/>
  <c r="H11" i="2"/>
  <c r="J11" i="2"/>
  <c r="M11" i="2"/>
  <c r="N11" i="2"/>
  <c r="G12" i="2" l="1"/>
  <c r="O8" i="2"/>
  <c r="O16" i="2"/>
  <c r="O18" i="2"/>
  <c r="O6" i="2"/>
  <c r="P8" i="2"/>
  <c r="P10" i="2"/>
  <c r="P17" i="2"/>
  <c r="P9" i="2"/>
  <c r="P16" i="2"/>
  <c r="G13" i="2"/>
  <c r="P7" i="2"/>
  <c r="I11" i="2" l="1"/>
  <c r="N13" i="2" l="1"/>
  <c r="K11" i="2"/>
  <c r="K13" i="2" s="1"/>
</calcChain>
</file>

<file path=xl/sharedStrings.xml><?xml version="1.0" encoding="utf-8"?>
<sst xmlns="http://schemas.openxmlformats.org/spreadsheetml/2006/main" count="304" uniqueCount="119">
  <si>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</si>
  <si>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</si>
  <si>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</si>
  <si>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</si>
  <si>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</si>
  <si>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</si>
  <si>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</si>
  <si>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</si>
  <si>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</si>
  <si>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</si>
  <si>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</si>
  <si>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</si>
  <si>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</si>
  <si>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</si>
  <si>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</si>
  <si>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</si>
  <si>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</si>
  <si>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</si>
  <si>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</si>
  <si>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</si>
  <si>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</si>
  <si>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</si>
  <si>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</si>
  <si>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</si>
  <si>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Inspected Date</t>
  </si>
  <si>
    <t>Class</t>
  </si>
  <si>
    <t>Rate Group 1</t>
  </si>
  <si>
    <t>001-009-013-22</t>
  </si>
  <si>
    <t>BURGETT DR</t>
  </si>
  <si>
    <t>WD</t>
  </si>
  <si>
    <t>32-SPLIT VACANT</t>
  </si>
  <si>
    <t>201</t>
  </si>
  <si>
    <t>COMMERCIAL</t>
  </si>
  <si>
    <t>202</t>
  </si>
  <si>
    <t>NORTH/SOUTH RUR</t>
  </si>
  <si>
    <t>001-021-004-00</t>
  </si>
  <si>
    <t>VAN DYKE RD</t>
  </si>
  <si>
    <t>03-ARM'S LENGTH</t>
  </si>
  <si>
    <t/>
  </si>
  <si>
    <t>3342-777</t>
  </si>
  <si>
    <t>DOWNTOWN</t>
  </si>
  <si>
    <t>MLC</t>
  </si>
  <si>
    <t>19-MULTI PARCEL ARM'S LENGTH</t>
  </si>
  <si>
    <t>TWP</t>
  </si>
  <si>
    <t>007-011-042-20</t>
  </si>
  <si>
    <t>5075 DRYDEN RD</t>
  </si>
  <si>
    <t>3341-714</t>
  </si>
  <si>
    <t>008-011-045-30</t>
  </si>
  <si>
    <t>TRADE CENTER WAY</t>
  </si>
  <si>
    <t>3234-365</t>
  </si>
  <si>
    <t>008-011-045-40</t>
  </si>
  <si>
    <t>3232-278</t>
  </si>
  <si>
    <t>008-011-045-70</t>
  </si>
  <si>
    <t>3204-762</t>
  </si>
  <si>
    <t>012-003-033-30</t>
  </si>
  <si>
    <t>IMLAY CITY RD</t>
  </si>
  <si>
    <t>3231-548</t>
  </si>
  <si>
    <t>012-003-039-00</t>
  </si>
  <si>
    <t>1680 IMLAY CITY RD</t>
  </si>
  <si>
    <t>3230-581</t>
  </si>
  <si>
    <t>014-028-023-04</t>
  </si>
  <si>
    <t>N LAPEER</t>
  </si>
  <si>
    <t>3290-782</t>
  </si>
  <si>
    <t>COMM</t>
  </si>
  <si>
    <t>015-017-009-41</t>
  </si>
  <si>
    <t>4082 S LAPEER RD</t>
  </si>
  <si>
    <t>3308-432</t>
  </si>
  <si>
    <t>047-636-005-01</t>
  </si>
  <si>
    <t>5630 OTTER LAKE</t>
  </si>
  <si>
    <t>3239-292</t>
  </si>
  <si>
    <t>I19-83-207-100-20</t>
  </si>
  <si>
    <t>S CEDAR</t>
  </si>
  <si>
    <t>S OF 1ST ST</t>
  </si>
  <si>
    <t>I19-85-256-040-00</t>
  </si>
  <si>
    <t>NEWARK</t>
  </si>
  <si>
    <t>I19-85-256-040-20</t>
  </si>
  <si>
    <t>INDUSTRIAL</t>
  </si>
  <si>
    <t>I19-85-260-040-00</t>
  </si>
  <si>
    <t>I19-85-259-040-00</t>
  </si>
  <si>
    <t>001</t>
  </si>
  <si>
    <t>L20-01-000-040-00</t>
  </si>
  <si>
    <t>141 W NEPESSING ST</t>
  </si>
  <si>
    <t>3278-532</t>
  </si>
  <si>
    <t>L20-01-200-040-00</t>
  </si>
  <si>
    <t>155 W NEPESSING ST</t>
  </si>
  <si>
    <t>3277-786</t>
  </si>
  <si>
    <t>L20-10-900-040-00</t>
  </si>
  <si>
    <t>W NEPESSING ST</t>
  </si>
  <si>
    <t>3255-781</t>
  </si>
  <si>
    <t>L21-33-204-040-00</t>
  </si>
  <si>
    <t>EAST ST</t>
  </si>
  <si>
    <t>3297-493</t>
  </si>
  <si>
    <t>L21-33-206-040-00</t>
  </si>
  <si>
    <t>Totals:</t>
  </si>
  <si>
    <t>Sale. Ratio =&gt;</t>
  </si>
  <si>
    <t>Std. Dev. =&gt;</t>
  </si>
  <si>
    <t>per FF=&gt;</t>
  </si>
  <si>
    <t>REMOVED FROM STUDY</t>
  </si>
  <si>
    <t>AVG PER FF:</t>
  </si>
  <si>
    <t>AVG FF:</t>
  </si>
  <si>
    <t>008-430-024-00</t>
  </si>
  <si>
    <t>AVG PER FF</t>
  </si>
  <si>
    <t>008-430-001-00;</t>
  </si>
  <si>
    <t xml:space="preserve"> 008-023-002-00</t>
  </si>
  <si>
    <t xml:space="preserve">008-023-005-00; </t>
  </si>
  <si>
    <t>COMMENTS:</t>
  </si>
  <si>
    <t>USED EFF FRONT FOOT DUE TO MULTIPLE SALES AND LAKE FRONTAGE</t>
  </si>
  <si>
    <t>I19-74-200-000-00</t>
  </si>
  <si>
    <t>N CEDAR ST</t>
  </si>
  <si>
    <t>NORTH</t>
  </si>
  <si>
    <t>ALL OF IMLAY CITY:  $900/FF</t>
  </si>
  <si>
    <t>ALL LAPEER CITY</t>
  </si>
  <si>
    <t>L20-00-800-040-00</t>
  </si>
  <si>
    <t>L20-00-900-040-00</t>
  </si>
  <si>
    <t>$1050/FF</t>
  </si>
  <si>
    <t>Outliers</t>
  </si>
  <si>
    <t xml:space="preserve"> Net Acre=&gt;</t>
  </si>
  <si>
    <t>ELBA TOWNSHIP COMMERCIAL LAND ANALYSIS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</si>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</sst>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0" fontId="3" fillId="0" borderId="0" xfId="0" applyFont="1"/>
    <xf numFmtId="6" fontId="3" fillId="0" borderId="0" xfId="0" applyNumberFormat="1" applyFont="1"/>
    <xf numFmtId="166" fontId="3" fillId="0" borderId="0" xfId="0" applyNumberFormat="1" applyFont="1"/>
    <xf numFmtId="8" fontId="3" fillId="0" borderId="0" xfId="0" applyNumberFormat="1" applyFont="1"/>
    <xf numFmtId="0" fontId="4" fillId="0" borderId="0" xfId="0" applyFont="1"/>
    <xf numFmtId="165" fontId="4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40" fontId="4" fillId="0" borderId="0" xfId="0" applyNumberFormat="1" applyFont="1"/>
    <xf numFmtId="8" fontId="4" fillId="0" borderId="0" xfId="0" applyNumberFormat="1" applyFont="1"/>
    <xf numFmtId="14" fontId="4" fillId="0" borderId="0" xfId="0" applyNumberFormat="1" applyFont="1"/>
    <xf numFmtId="0" fontId="4" fillId="0" borderId="0" xfId="0" quotePrefix="1" applyFont="1"/>
    <xf numFmtId="6" fontId="2" fillId="4" borderId="2" xfId="0" applyNumberFormat="1" applyFont="1" applyFill="1" applyBorder="1"/>
    <xf numFmtId="168" fontId="2" fillId="4" borderId="2" xfId="0" applyNumberFormat="1" applyFont="1" applyFill="1" applyBorder="1"/>
    <xf numFmtId="40" fontId="2" fillId="4" borderId="2" xfId="0" applyNumberFormat="1" applyFont="1" applyFill="1" applyBorder="1"/>
    <xf numFmtId="0" fontId="5" fillId="0" borderId="0" xfId="0" applyFont="1" applyAlignment="1">
      <alignment horizontal="center"/>
    </xf>
    <xf numFmtId="6" fontId="2" fillId="0" borderId="0" xfId="0" applyNumberFormat="1" applyFont="1" applyFill="1"/>
    <xf numFmtId="40" fontId="2" fillId="0" borderId="0" xfId="0" applyNumberFormat="1" applyFont="1" applyFill="1"/>
  </cellXfs>
  <cellStyles count="1">
    <cellStyle name="Normal" xfId="0" builtinId="0"/>
  </cellStyles>
  <dxfs count="10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"/>
  <sheetViews>
    <sheetView tabSelected="1" workbookViewId="0">
      <pane ySplit="5" topLeftCell="A6" activePane="bottomLeft" state="frozen"/>
      <selection pane="bottomLeft" activeCell="M12" sqref="M12"/>
    </sheetView>
  </sheetViews>
  <sheetFormatPr defaultRowHeight="15" x14ac:dyDescent="0.25"/>
  <cols>
    <col min="1" max="1" width="14.28515625" bestFit="1" customWidth="1"/>
    <col min="2" max="2" width="18.7109375" bestFit="1" customWidth="1"/>
    <col min="3" max="3" width="9.28515625" style="21" bestFit="1" customWidth="1"/>
    <col min="4" max="5" width="10.85546875" style="11" bestFit="1" customWidth="1"/>
    <col min="6" max="6" width="14.7109375" style="11" bestFit="1" customWidth="1"/>
    <col min="7" max="7" width="12.85546875" style="16" bestFit="1" customWidth="1"/>
    <col min="8" max="8" width="13.42578125" style="11" bestFit="1" customWidth="1"/>
    <col min="9" max="9" width="13.28515625" style="11" bestFit="1" customWidth="1"/>
    <col min="10" max="10" width="14.42578125" style="11" bestFit="1" customWidth="1"/>
    <col min="11" max="11" width="11.140625" style="26" bestFit="1" customWidth="1"/>
    <col min="12" max="12" width="6.42578125" style="30" bestFit="1" customWidth="1"/>
    <col min="13" max="13" width="11.140625" style="35" bestFit="1" customWidth="1"/>
    <col min="14" max="14" width="10.7109375" style="35" bestFit="1" customWidth="1"/>
    <col min="15" max="15" width="10" style="11" bestFit="1" customWidth="1"/>
    <col min="16" max="16" width="12" style="11" bestFit="1" customWidth="1"/>
  </cols>
  <sheetData>
    <row r="1" spans="1:39" ht="18.75" x14ac:dyDescent="0.3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5" spans="1:39" x14ac:dyDescent="0.25">
      <c r="A5" s="1" t="s">
        <v>0</v>
      </c>
      <c r="B5" s="1" t="s">
        <v>1</v>
      </c>
      <c r="C5" s="20" t="s">
        <v>2</v>
      </c>
      <c r="D5" s="10" t="s">
        <v>3</v>
      </c>
      <c r="E5" s="10" t="s">
        <v>6</v>
      </c>
      <c r="F5" s="10" t="s">
        <v>7</v>
      </c>
      <c r="G5" s="15" t="s">
        <v>8</v>
      </c>
      <c r="H5" s="10" t="s">
        <v>9</v>
      </c>
      <c r="I5" s="10" t="s">
        <v>10</v>
      </c>
      <c r="J5" s="10" t="s">
        <v>11</v>
      </c>
      <c r="K5" s="25" t="s">
        <v>12</v>
      </c>
      <c r="L5" s="29" t="s">
        <v>13</v>
      </c>
      <c r="M5" s="34" t="s">
        <v>14</v>
      </c>
      <c r="N5" s="34" t="s">
        <v>15</v>
      </c>
      <c r="O5" s="10" t="s">
        <v>16</v>
      </c>
      <c r="P5" s="10" t="s">
        <v>17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8" customHeight="1" x14ac:dyDescent="0.25">
      <c r="A6" t="s">
        <v>35</v>
      </c>
      <c r="B6" t="s">
        <v>36</v>
      </c>
      <c r="C6" s="21">
        <v>45001</v>
      </c>
      <c r="D6" s="11">
        <v>29000</v>
      </c>
      <c r="E6" s="11">
        <v>29000</v>
      </c>
      <c r="F6" s="11">
        <v>14900</v>
      </c>
      <c r="G6" s="16">
        <f t="shared" ref="G6:G10" si="0">F6/E6*100</f>
        <v>51.379310344827587</v>
      </c>
      <c r="H6" s="11">
        <v>40500</v>
      </c>
      <c r="I6" s="11">
        <f t="shared" ref="I6:I10" si="1">E6-0</f>
        <v>29000</v>
      </c>
      <c r="J6" s="11">
        <v>40500</v>
      </c>
      <c r="K6" s="26">
        <v>81</v>
      </c>
      <c r="L6" s="30">
        <v>537</v>
      </c>
      <c r="M6" s="35">
        <v>1</v>
      </c>
      <c r="N6" s="35">
        <v>0.999</v>
      </c>
      <c r="O6" s="11">
        <f t="shared" ref="O6:O10" si="2">I6/K6</f>
        <v>358.02469135802471</v>
      </c>
      <c r="P6" s="11">
        <f t="shared" ref="P6:P10" si="3">I6/M6</f>
        <v>29000</v>
      </c>
    </row>
    <row r="7" spans="1:39" x14ac:dyDescent="0.25">
      <c r="A7" t="s">
        <v>44</v>
      </c>
      <c r="B7" t="s">
        <v>45</v>
      </c>
      <c r="C7" s="21">
        <v>44999</v>
      </c>
      <c r="D7" s="11">
        <v>85000</v>
      </c>
      <c r="E7" s="11">
        <v>85000</v>
      </c>
      <c r="F7" s="11">
        <v>28000</v>
      </c>
      <c r="G7" s="16">
        <f t="shared" si="0"/>
        <v>32.941176470588232</v>
      </c>
      <c r="H7" s="11">
        <v>99750</v>
      </c>
      <c r="I7" s="11">
        <f t="shared" si="1"/>
        <v>85000</v>
      </c>
      <c r="J7" s="11">
        <v>89775</v>
      </c>
      <c r="K7" s="26">
        <v>266</v>
      </c>
      <c r="L7" s="30">
        <v>577.5</v>
      </c>
      <c r="M7" s="35">
        <v>3.5230000000000001</v>
      </c>
      <c r="N7" s="35">
        <v>3.5270000000000001</v>
      </c>
      <c r="O7" s="46">
        <f t="shared" si="2"/>
        <v>319.54887218045116</v>
      </c>
      <c r="P7" s="11">
        <f t="shared" si="3"/>
        <v>24127.164348566563</v>
      </c>
    </row>
    <row r="8" spans="1:39" x14ac:dyDescent="0.25">
      <c r="A8" t="s">
        <v>54</v>
      </c>
      <c r="B8" t="s">
        <v>55</v>
      </c>
      <c r="C8" s="21">
        <v>44431</v>
      </c>
      <c r="D8" s="11">
        <v>75000</v>
      </c>
      <c r="E8" s="11">
        <v>75000</v>
      </c>
      <c r="F8" s="11">
        <v>23400</v>
      </c>
      <c r="G8" s="16">
        <f>F8/E8*100</f>
        <v>31.2</v>
      </c>
      <c r="H8" s="11">
        <v>77500</v>
      </c>
      <c r="I8" s="11">
        <f>E8-0</f>
        <v>75000</v>
      </c>
      <c r="J8" s="11">
        <v>77500</v>
      </c>
      <c r="K8" s="26">
        <v>155</v>
      </c>
      <c r="L8" s="30">
        <v>343</v>
      </c>
      <c r="M8" s="35">
        <v>1.2210000000000001</v>
      </c>
      <c r="N8" s="35">
        <v>1.2210000000000001</v>
      </c>
      <c r="O8" s="11">
        <f>I8/K8</f>
        <v>483.87096774193549</v>
      </c>
      <c r="P8" s="11">
        <f>I8/M8</f>
        <v>61425.061425061424</v>
      </c>
    </row>
    <row r="9" spans="1:39" x14ac:dyDescent="0.25">
      <c r="A9" t="s">
        <v>60</v>
      </c>
      <c r="B9" t="s">
        <v>61</v>
      </c>
      <c r="C9" s="21">
        <v>44673</v>
      </c>
      <c r="D9" s="11">
        <v>170000</v>
      </c>
      <c r="E9" s="11">
        <v>170000</v>
      </c>
      <c r="F9" s="11">
        <v>0</v>
      </c>
      <c r="G9" s="16">
        <f t="shared" si="0"/>
        <v>0</v>
      </c>
      <c r="H9" s="11">
        <v>127900</v>
      </c>
      <c r="I9" s="11">
        <f t="shared" si="1"/>
        <v>170000</v>
      </c>
      <c r="J9" s="11">
        <v>127900</v>
      </c>
      <c r="K9" s="26">
        <v>255.8</v>
      </c>
      <c r="L9" s="30">
        <v>384</v>
      </c>
      <c r="M9" s="35">
        <v>2.548</v>
      </c>
      <c r="N9" s="35">
        <v>2.548</v>
      </c>
      <c r="O9" s="11">
        <f t="shared" si="2"/>
        <v>664.58170445660664</v>
      </c>
      <c r="P9" s="11">
        <f t="shared" si="3"/>
        <v>66718.99529042386</v>
      </c>
    </row>
    <row r="10" spans="1:39" ht="15.75" thickBot="1" x14ac:dyDescent="0.3">
      <c r="A10" t="s">
        <v>64</v>
      </c>
      <c r="B10" t="s">
        <v>65</v>
      </c>
      <c r="C10" s="21">
        <v>44775</v>
      </c>
      <c r="D10" s="11">
        <v>100000</v>
      </c>
      <c r="E10" s="11">
        <v>100000</v>
      </c>
      <c r="F10" s="11">
        <v>0</v>
      </c>
      <c r="G10" s="16">
        <f t="shared" si="0"/>
        <v>0</v>
      </c>
      <c r="H10" s="11">
        <v>85000</v>
      </c>
      <c r="I10" s="11">
        <f t="shared" si="1"/>
        <v>100000</v>
      </c>
      <c r="J10" s="11">
        <v>85000</v>
      </c>
      <c r="K10" s="26">
        <v>170</v>
      </c>
      <c r="L10" s="30">
        <v>160</v>
      </c>
      <c r="M10" s="35">
        <v>0.81899999999999995</v>
      </c>
      <c r="N10" s="35">
        <v>0.81899999999999995</v>
      </c>
      <c r="O10" s="11">
        <f t="shared" si="2"/>
        <v>588.23529411764707</v>
      </c>
      <c r="P10" s="11">
        <f t="shared" si="3"/>
        <v>122100.12210012211</v>
      </c>
    </row>
    <row r="11" spans="1:39" ht="15.75" thickTop="1" x14ac:dyDescent="0.25">
      <c r="A11" s="7"/>
      <c r="B11" s="7"/>
      <c r="C11" s="22" t="s">
        <v>93</v>
      </c>
      <c r="D11" s="12">
        <f>+SUM(D6:D10)</f>
        <v>459000</v>
      </c>
      <c r="E11" s="12">
        <f>+SUM(E6:E10)</f>
        <v>459000</v>
      </c>
      <c r="F11" s="12">
        <f>+SUM(F6:F10)</f>
        <v>66300</v>
      </c>
      <c r="G11" s="17"/>
      <c r="H11" s="12">
        <f>+SUM(H6:H10)</f>
        <v>430650</v>
      </c>
      <c r="I11" s="12">
        <f>+SUM(I6:I10)</f>
        <v>459000</v>
      </c>
      <c r="J11" s="12">
        <f>+SUM(J6:J10)</f>
        <v>420675</v>
      </c>
      <c r="K11" s="27">
        <f>+SUM(K6:K10)</f>
        <v>927.8</v>
      </c>
      <c r="L11" s="31"/>
      <c r="M11" s="36">
        <f>+SUM(M6:M10)</f>
        <v>9.1110000000000007</v>
      </c>
      <c r="N11" s="36">
        <f>+SUM(N6:N10)</f>
        <v>9.1140000000000008</v>
      </c>
      <c r="O11" s="12"/>
      <c r="P11" s="12"/>
    </row>
    <row r="12" spans="1:39" x14ac:dyDescent="0.25">
      <c r="A12" s="8"/>
      <c r="B12" s="8"/>
      <c r="C12" s="23"/>
      <c r="D12" s="13"/>
      <c r="E12" s="13"/>
      <c r="F12" s="13" t="s">
        <v>94</v>
      </c>
      <c r="G12" s="18">
        <f>F11/E11*100</f>
        <v>14.444444444444443</v>
      </c>
      <c r="H12" s="13"/>
      <c r="I12" s="13"/>
      <c r="J12" s="58" t="s">
        <v>118</v>
      </c>
      <c r="K12" s="28"/>
      <c r="L12" s="32"/>
      <c r="M12" s="59" t="s">
        <v>118</v>
      </c>
      <c r="N12" s="37"/>
      <c r="O12" s="13"/>
      <c r="P12" s="13"/>
    </row>
    <row r="13" spans="1:39" x14ac:dyDescent="0.25">
      <c r="A13" s="9"/>
      <c r="B13" s="9"/>
      <c r="C13" s="24"/>
      <c r="D13" s="14"/>
      <c r="E13" s="14"/>
      <c r="F13" s="14" t="s">
        <v>95</v>
      </c>
      <c r="G13" s="19">
        <f>STDEV(G6:G10)</f>
        <v>22.524420436286537</v>
      </c>
      <c r="H13" s="14"/>
      <c r="I13" s="14"/>
      <c r="J13" s="54" t="s">
        <v>96</v>
      </c>
      <c r="K13" s="55">
        <f>I11/K11</f>
        <v>494.71868937270966</v>
      </c>
      <c r="L13" s="33"/>
      <c r="M13" s="56" t="s">
        <v>116</v>
      </c>
      <c r="N13" s="56">
        <f>I11/M11</f>
        <v>50378.663154428708</v>
      </c>
      <c r="O13" s="14"/>
      <c r="P13" s="14"/>
    </row>
    <row r="15" spans="1:39" x14ac:dyDescent="0.25">
      <c r="A15" t="s">
        <v>115</v>
      </c>
    </row>
    <row r="16" spans="1:39" x14ac:dyDescent="0.25">
      <c r="A16" t="s">
        <v>47</v>
      </c>
      <c r="B16" t="s">
        <v>48</v>
      </c>
      <c r="C16" s="21">
        <v>44440</v>
      </c>
      <c r="D16" s="11">
        <v>33900</v>
      </c>
      <c r="E16" s="11">
        <v>33900</v>
      </c>
      <c r="F16" s="11">
        <v>71000</v>
      </c>
      <c r="G16" s="16">
        <f>F16/E16*100</f>
        <v>209.43952802359883</v>
      </c>
      <c r="H16" s="11">
        <v>33375</v>
      </c>
      <c r="I16" s="11">
        <f>E16-0</f>
        <v>33900</v>
      </c>
      <c r="J16" s="11">
        <v>33375</v>
      </c>
      <c r="K16" s="26">
        <v>473</v>
      </c>
      <c r="L16" s="30">
        <v>345</v>
      </c>
      <c r="M16" s="35">
        <v>3.89</v>
      </c>
      <c r="N16" s="35">
        <v>3.75</v>
      </c>
      <c r="O16" s="11">
        <f>I16/K16</f>
        <v>71.670190274841431</v>
      </c>
      <c r="P16" s="11">
        <f>I16/M16</f>
        <v>8714.6529562981996</v>
      </c>
    </row>
    <row r="17" spans="1:16" x14ac:dyDescent="0.25">
      <c r="A17" t="s">
        <v>50</v>
      </c>
      <c r="B17" t="s">
        <v>48</v>
      </c>
      <c r="C17" s="21">
        <v>44432</v>
      </c>
      <c r="D17" s="11">
        <v>42000</v>
      </c>
      <c r="E17" s="11">
        <v>42000</v>
      </c>
      <c r="F17" s="11">
        <v>78400</v>
      </c>
      <c r="G17" s="16">
        <f>F17/E17*100</f>
        <v>186.66666666666666</v>
      </c>
      <c r="H17" s="11">
        <v>42008</v>
      </c>
      <c r="I17" s="11">
        <f>E17-0</f>
        <v>42000</v>
      </c>
      <c r="J17" s="11">
        <v>42008</v>
      </c>
      <c r="K17" s="26">
        <v>392</v>
      </c>
      <c r="L17" s="30">
        <v>524</v>
      </c>
      <c r="M17" s="35">
        <v>4.72</v>
      </c>
      <c r="N17" s="35">
        <v>4.72</v>
      </c>
      <c r="O17" s="11">
        <f>I17/K17</f>
        <v>107.14285714285714</v>
      </c>
      <c r="P17" s="11">
        <f>I17/M17</f>
        <v>8898.3050847457635</v>
      </c>
    </row>
    <row r="18" spans="1:16" x14ac:dyDescent="0.25">
      <c r="A18" t="s">
        <v>52</v>
      </c>
      <c r="B18" t="s">
        <v>48</v>
      </c>
      <c r="C18" s="21">
        <v>44330</v>
      </c>
      <c r="D18" s="11">
        <v>55000</v>
      </c>
      <c r="E18" s="11">
        <v>55000</v>
      </c>
      <c r="F18" s="11">
        <v>52000</v>
      </c>
      <c r="G18" s="16">
        <f>F18/E18*100</f>
        <v>94.545454545454547</v>
      </c>
      <c r="H18" s="11">
        <v>55981</v>
      </c>
      <c r="I18" s="11">
        <f>E18-0</f>
        <v>55000</v>
      </c>
      <c r="J18" s="11">
        <v>55981</v>
      </c>
      <c r="K18" s="26">
        <v>400</v>
      </c>
      <c r="L18" s="30">
        <v>685</v>
      </c>
      <c r="M18" s="35">
        <v>6.29</v>
      </c>
      <c r="N18" s="35">
        <v>6.29</v>
      </c>
      <c r="O18" s="11">
        <f>I18/K18</f>
        <v>137.5</v>
      </c>
      <c r="P18" s="11">
        <f>I18/M18</f>
        <v>8744.0381558028621</v>
      </c>
    </row>
  </sheetData>
  <mergeCells count="1">
    <mergeCell ref="A1:P1"/>
  </mergeCells>
  <conditionalFormatting sqref="A6:P10 A16:P18">
    <cfRule type="expression" dxfId="9" priority="13" stopIfTrue="1">
      <formula>MOD(ROW(),4)&gt;1</formula>
    </cfRule>
    <cfRule type="expression" dxfId="8" priority="14" stopIfTrue="1">
      <formula>MOD(ROW(),4)&lt;2</formula>
    </cfRule>
  </conditionalFormatting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2"/>
  <sheetViews>
    <sheetView workbookViewId="0">
      <selection activeCell="W12" sqref="W12"/>
    </sheetView>
  </sheetViews>
  <sheetFormatPr defaultRowHeight="15" x14ac:dyDescent="0.25"/>
  <cols>
    <col min="1" max="1" width="16.85546875" bestFit="1" customWidth="1"/>
    <col min="2" max="2" width="15.5703125" customWidth="1"/>
    <col min="3" max="3" width="9.28515625" bestFit="1" customWidth="1"/>
    <col min="4" max="4" width="9.5703125" bestFit="1" customWidth="1"/>
    <col min="5" max="5" width="5.5703125" bestFit="1" customWidth="1"/>
    <col min="6" max="6" width="16.7109375" bestFit="1" customWidth="1"/>
    <col min="7" max="7" width="10.140625" bestFit="1" customWidth="1"/>
    <col min="8" max="8" width="14.7109375" bestFit="1" customWidth="1"/>
    <col min="9" max="9" width="9.42578125" customWidth="1"/>
    <col min="10" max="10" width="13.42578125" bestFit="1" customWidth="1"/>
    <col min="11" max="11" width="13.28515625" bestFit="1" customWidth="1"/>
    <col min="12" max="12" width="11.5703125" customWidth="1"/>
    <col min="13" max="13" width="9.140625" customWidth="1"/>
    <col min="14" max="14" width="6.42578125" bestFit="1" customWidth="1"/>
    <col min="15" max="15" width="9.5703125" bestFit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8.7109375" hidden="1" customWidth="1"/>
    <col min="22" max="22" width="10.5703125" hidden="1" customWidth="1"/>
    <col min="23" max="23" width="19.42578125" customWidth="1"/>
    <col min="24" max="24" width="13.140625" hidden="1" customWidth="1"/>
    <col min="25" max="25" width="14.42578125" hidden="1" customWidth="1"/>
    <col min="26" max="26" width="5.42578125" bestFit="1" customWidth="1"/>
    <col min="27" max="27" width="12.7109375" bestFit="1" customWidth="1"/>
  </cols>
  <sheetData>
    <row r="1" spans="1:59" x14ac:dyDescent="0.25">
      <c r="A1" s="1" t="s">
        <v>0</v>
      </c>
      <c r="B1" s="1" t="s">
        <v>1</v>
      </c>
      <c r="C1" s="20" t="s">
        <v>2</v>
      </c>
      <c r="D1" s="10" t="s">
        <v>3</v>
      </c>
      <c r="E1" s="1" t="s">
        <v>4</v>
      </c>
      <c r="F1" s="1" t="s">
        <v>5</v>
      </c>
      <c r="G1" s="10" t="s">
        <v>6</v>
      </c>
      <c r="H1" s="10" t="s">
        <v>7</v>
      </c>
      <c r="I1" s="15" t="s">
        <v>8</v>
      </c>
      <c r="J1" s="10" t="s">
        <v>9</v>
      </c>
      <c r="K1" s="10" t="s">
        <v>10</v>
      </c>
      <c r="L1" s="10" t="s">
        <v>11</v>
      </c>
      <c r="M1" s="25" t="s">
        <v>12</v>
      </c>
      <c r="N1" s="29" t="s">
        <v>13</v>
      </c>
      <c r="O1" s="34" t="s">
        <v>14</v>
      </c>
      <c r="P1" s="34" t="s">
        <v>15</v>
      </c>
      <c r="Q1" s="10" t="s">
        <v>16</v>
      </c>
      <c r="R1" s="10" t="s">
        <v>17</v>
      </c>
      <c r="S1" s="38" t="s">
        <v>18</v>
      </c>
      <c r="T1" s="34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x14ac:dyDescent="0.25">
      <c r="A2" t="s">
        <v>80</v>
      </c>
      <c r="B2" t="s">
        <v>81</v>
      </c>
      <c r="C2" s="21">
        <v>44608</v>
      </c>
      <c r="D2" s="11">
        <v>15000</v>
      </c>
      <c r="E2" t="s">
        <v>29</v>
      </c>
      <c r="F2" t="s">
        <v>37</v>
      </c>
      <c r="G2" s="11">
        <v>15000</v>
      </c>
      <c r="H2" s="11">
        <v>119400</v>
      </c>
      <c r="I2" s="16">
        <f t="shared" ref="I2:I8" si="0">H2/G2*100</f>
        <v>796</v>
      </c>
      <c r="J2" s="11">
        <v>43000</v>
      </c>
      <c r="K2" s="11">
        <f t="shared" ref="K2:K8" si="1">G2-0</f>
        <v>15000</v>
      </c>
      <c r="L2" s="11">
        <v>43000</v>
      </c>
      <c r="M2" s="26">
        <v>43</v>
      </c>
      <c r="N2" s="30">
        <v>120</v>
      </c>
      <c r="O2" s="35">
        <v>0.11799999999999999</v>
      </c>
      <c r="P2" s="35">
        <v>0.11799999999999999</v>
      </c>
      <c r="Q2" s="11">
        <f t="shared" ref="Q2:Q8" si="2">K2/M2</f>
        <v>348.83720930232556</v>
      </c>
      <c r="R2" s="11">
        <f t="shared" ref="R2:R8" si="3">K2/O2</f>
        <v>127118.64406779662</v>
      </c>
      <c r="S2" s="39">
        <f t="shared" ref="S2:S8" si="4">K2/O2/43560</f>
        <v>2.9182425176261848</v>
      </c>
      <c r="T2" s="35">
        <v>43</v>
      </c>
      <c r="U2" s="4" t="s">
        <v>31</v>
      </c>
      <c r="V2" t="s">
        <v>82</v>
      </c>
      <c r="X2" t="s">
        <v>32</v>
      </c>
      <c r="Y2" s="5">
        <v>44776</v>
      </c>
      <c r="Z2" s="6" t="s">
        <v>31</v>
      </c>
      <c r="AA2" t="s">
        <v>40</v>
      </c>
    </row>
    <row r="3" spans="1:59" x14ac:dyDescent="0.25">
      <c r="A3" t="s">
        <v>83</v>
      </c>
      <c r="B3" t="s">
        <v>84</v>
      </c>
      <c r="C3" s="21">
        <v>44615</v>
      </c>
      <c r="D3" s="11">
        <v>6000</v>
      </c>
      <c r="E3" t="s">
        <v>29</v>
      </c>
      <c r="F3" t="s">
        <v>37</v>
      </c>
      <c r="G3" s="11">
        <v>6000</v>
      </c>
      <c r="H3" s="11">
        <v>54600</v>
      </c>
      <c r="I3" s="16">
        <f t="shared" si="0"/>
        <v>910</v>
      </c>
      <c r="J3" s="11">
        <v>12000</v>
      </c>
      <c r="K3" s="11">
        <f t="shared" si="1"/>
        <v>6000</v>
      </c>
      <c r="L3" s="11">
        <v>12000</v>
      </c>
      <c r="M3" s="26">
        <v>12</v>
      </c>
      <c r="N3" s="30">
        <v>120</v>
      </c>
      <c r="O3" s="35">
        <v>3.3000000000000002E-2</v>
      </c>
      <c r="P3" s="35">
        <v>3.3000000000000002E-2</v>
      </c>
      <c r="Q3" s="11">
        <f t="shared" si="2"/>
        <v>500</v>
      </c>
      <c r="R3" s="11">
        <f t="shared" si="3"/>
        <v>181818.18181818182</v>
      </c>
      <c r="S3" s="39">
        <f t="shared" si="4"/>
        <v>4.1739711161198763</v>
      </c>
      <c r="T3" s="35">
        <v>12</v>
      </c>
      <c r="U3" s="4" t="s">
        <v>38</v>
      </c>
      <c r="V3" t="s">
        <v>85</v>
      </c>
      <c r="X3" t="s">
        <v>32</v>
      </c>
      <c r="Y3" s="5">
        <v>44776</v>
      </c>
      <c r="Z3" s="6" t="s">
        <v>31</v>
      </c>
      <c r="AA3" t="s">
        <v>40</v>
      </c>
    </row>
    <row r="4" spans="1:59" x14ac:dyDescent="0.25">
      <c r="A4" t="s">
        <v>112</v>
      </c>
      <c r="C4" s="21">
        <v>44872</v>
      </c>
      <c r="D4" s="11">
        <v>7000</v>
      </c>
      <c r="G4" s="11">
        <v>7000</v>
      </c>
      <c r="H4" s="11"/>
      <c r="I4" s="16"/>
      <c r="J4" s="11"/>
      <c r="K4" s="11">
        <v>7000</v>
      </c>
      <c r="L4" s="11"/>
      <c r="M4" s="26">
        <v>20</v>
      </c>
      <c r="N4" s="30"/>
      <c r="O4" s="35"/>
      <c r="P4" s="35"/>
      <c r="Q4" s="11">
        <f t="shared" si="2"/>
        <v>350</v>
      </c>
      <c r="R4" s="11"/>
      <c r="S4" s="39"/>
      <c r="T4" s="35"/>
      <c r="U4" s="4"/>
      <c r="Y4" s="5"/>
      <c r="Z4" s="6"/>
    </row>
    <row r="5" spans="1:59" x14ac:dyDescent="0.25">
      <c r="A5" t="s">
        <v>80</v>
      </c>
      <c r="C5" s="21">
        <v>44608</v>
      </c>
      <c r="D5" s="11">
        <v>15000</v>
      </c>
      <c r="G5" s="11">
        <v>15000</v>
      </c>
      <c r="H5" s="11"/>
      <c r="I5" s="16"/>
      <c r="J5" s="11"/>
      <c r="K5" s="11">
        <v>15000</v>
      </c>
      <c r="L5" s="11"/>
      <c r="M5" s="26">
        <v>43</v>
      </c>
      <c r="N5" s="30"/>
      <c r="O5" s="35"/>
      <c r="P5" s="35"/>
      <c r="Q5" s="11">
        <f t="shared" si="2"/>
        <v>348.83720930232556</v>
      </c>
      <c r="R5" s="11"/>
      <c r="S5" s="39"/>
      <c r="T5" s="35"/>
      <c r="U5" s="4"/>
      <c r="Y5" s="5"/>
      <c r="Z5" s="6"/>
    </row>
    <row r="6" spans="1:59" x14ac:dyDescent="0.25">
      <c r="A6" t="s">
        <v>113</v>
      </c>
      <c r="C6" s="21">
        <v>44872</v>
      </c>
      <c r="D6" s="11">
        <v>9450</v>
      </c>
      <c r="G6" s="11">
        <v>9450</v>
      </c>
      <c r="H6" s="11"/>
      <c r="I6" s="16"/>
      <c r="J6" s="11"/>
      <c r="K6" s="11">
        <v>9450</v>
      </c>
      <c r="L6" s="11"/>
      <c r="M6" s="26">
        <v>27</v>
      </c>
      <c r="N6" s="30"/>
      <c r="O6" s="35"/>
      <c r="P6" s="35"/>
      <c r="Q6" s="11">
        <f t="shared" si="2"/>
        <v>350</v>
      </c>
      <c r="R6" s="11"/>
      <c r="S6" s="39"/>
      <c r="T6" s="35"/>
      <c r="U6" s="4"/>
      <c r="Y6" s="5"/>
      <c r="Z6" s="6"/>
    </row>
    <row r="7" spans="1:59" x14ac:dyDescent="0.25">
      <c r="A7" t="s">
        <v>86</v>
      </c>
      <c r="B7" t="s">
        <v>87</v>
      </c>
      <c r="C7" s="21">
        <v>44522</v>
      </c>
      <c r="D7" s="11">
        <v>35000</v>
      </c>
      <c r="E7" t="s">
        <v>29</v>
      </c>
      <c r="F7" t="s">
        <v>37</v>
      </c>
      <c r="G7" s="11">
        <v>35000</v>
      </c>
      <c r="H7" s="11">
        <v>15200</v>
      </c>
      <c r="I7" s="16">
        <f t="shared" si="0"/>
        <v>43.428571428571431</v>
      </c>
      <c r="J7" s="11">
        <v>40000</v>
      </c>
      <c r="K7" s="11">
        <f t="shared" si="1"/>
        <v>35000</v>
      </c>
      <c r="L7" s="11">
        <v>40000</v>
      </c>
      <c r="M7" s="26">
        <v>40</v>
      </c>
      <c r="N7" s="30">
        <v>120</v>
      </c>
      <c r="O7" s="35">
        <v>0.11</v>
      </c>
      <c r="P7" s="35">
        <v>0.11</v>
      </c>
      <c r="Q7" s="11">
        <f t="shared" si="2"/>
        <v>875</v>
      </c>
      <c r="R7" s="11">
        <f t="shared" si="3"/>
        <v>318181.81818181818</v>
      </c>
      <c r="S7" s="39">
        <f t="shared" si="4"/>
        <v>7.3044494532097834</v>
      </c>
      <c r="T7" s="35">
        <v>40</v>
      </c>
      <c r="U7" s="4" t="s">
        <v>38</v>
      </c>
      <c r="V7" t="s">
        <v>88</v>
      </c>
      <c r="X7" t="s">
        <v>32</v>
      </c>
      <c r="Y7" s="5">
        <v>44421</v>
      </c>
      <c r="Z7" s="6" t="s">
        <v>33</v>
      </c>
      <c r="AA7" t="s">
        <v>40</v>
      </c>
    </row>
    <row r="8" spans="1:59" x14ac:dyDescent="0.25">
      <c r="A8" t="s">
        <v>89</v>
      </c>
      <c r="B8" t="s">
        <v>90</v>
      </c>
      <c r="C8" s="21">
        <v>44714</v>
      </c>
      <c r="D8" s="11">
        <v>450000</v>
      </c>
      <c r="E8" t="s">
        <v>29</v>
      </c>
      <c r="F8" t="s">
        <v>37</v>
      </c>
      <c r="G8" s="11">
        <v>450000</v>
      </c>
      <c r="H8" s="11">
        <v>115800</v>
      </c>
      <c r="I8" s="16">
        <f t="shared" si="0"/>
        <v>25.733333333333334</v>
      </c>
      <c r="J8" s="11">
        <v>257084</v>
      </c>
      <c r="K8" s="11">
        <f t="shared" si="1"/>
        <v>450000</v>
      </c>
      <c r="L8" s="11">
        <v>257084</v>
      </c>
      <c r="M8" s="26">
        <v>325.5</v>
      </c>
      <c r="N8" s="30">
        <v>460.39</v>
      </c>
      <c r="O8" s="35">
        <v>1.73</v>
      </c>
      <c r="P8" s="35">
        <v>0.70399999999999996</v>
      </c>
      <c r="Q8" s="11">
        <f t="shared" si="2"/>
        <v>1382.4884792626729</v>
      </c>
      <c r="R8" s="11">
        <f t="shared" si="3"/>
        <v>260115.60693641618</v>
      </c>
      <c r="S8" s="39">
        <f t="shared" si="4"/>
        <v>5.9714326661252564</v>
      </c>
      <c r="T8" s="35">
        <v>180</v>
      </c>
      <c r="U8" s="4" t="s">
        <v>38</v>
      </c>
      <c r="V8" t="s">
        <v>91</v>
      </c>
      <c r="W8" t="s">
        <v>92</v>
      </c>
      <c r="Y8" s="5">
        <v>45224</v>
      </c>
      <c r="Z8" s="6" t="s">
        <v>31</v>
      </c>
      <c r="AA8" t="s">
        <v>40</v>
      </c>
    </row>
    <row r="9" spans="1:59" x14ac:dyDescent="0.25">
      <c r="C9" s="21"/>
      <c r="D9" s="11"/>
      <c r="G9" s="11"/>
      <c r="H9" s="11"/>
      <c r="I9" s="16"/>
      <c r="J9" s="11"/>
      <c r="K9" s="11">
        <f>SUM(K2:K8)</f>
        <v>537450</v>
      </c>
      <c r="L9" s="11"/>
      <c r="M9" s="26">
        <f>SUM(M2:M8)</f>
        <v>510.5</v>
      </c>
      <c r="N9" s="30"/>
      <c r="O9" s="35"/>
      <c r="P9" s="35"/>
      <c r="Q9" s="11"/>
      <c r="R9" s="11"/>
      <c r="S9" s="39"/>
      <c r="T9" s="35"/>
      <c r="U9" s="4"/>
      <c r="Y9" s="5"/>
      <c r="Z9" s="6"/>
    </row>
    <row r="10" spans="1:59" x14ac:dyDescent="0.25">
      <c r="C10" s="21"/>
      <c r="D10" s="11"/>
      <c r="G10" s="11"/>
      <c r="H10" s="11"/>
      <c r="I10" s="16"/>
      <c r="J10" s="11"/>
      <c r="K10" s="11"/>
      <c r="L10" s="41" t="s">
        <v>98</v>
      </c>
      <c r="M10" s="42">
        <f>K9/M9</f>
        <v>1052.7913809990205</v>
      </c>
      <c r="N10" s="30"/>
      <c r="O10" s="35"/>
      <c r="P10" s="35"/>
      <c r="Q10" s="11"/>
      <c r="R10" s="11"/>
      <c r="S10" s="39"/>
      <c r="T10" s="35"/>
      <c r="U10" s="4"/>
      <c r="Y10" s="5"/>
      <c r="Z10" s="6"/>
    </row>
    <row r="12" spans="1:59" x14ac:dyDescent="0.25">
      <c r="B12" t="s">
        <v>111</v>
      </c>
      <c r="C12" t="s">
        <v>114</v>
      </c>
    </row>
  </sheetData>
  <conditionalFormatting sqref="A2:AA10">
    <cfRule type="expression" dxfId="7" priority="1" stopIfTrue="1">
      <formula>MOD(ROW(),4)&gt;1</formula>
    </cfRule>
    <cfRule type="expression" dxfId="6" priority="2" stopIfTrue="1">
      <formula>MOD(ROW(),4)&lt;2</formula>
    </cfRule>
  </conditionalFormatting>
  <pageMargins left="0.2" right="0.2" top="0.75" bottom="0.75" header="0.3" footer="0.3"/>
  <pageSetup paperSize="5" scale="65" orientation="landscape" r:id="rId1"/>
  <headerFooter>
    <oddHeader>&amp;C2023-2024 COMM LAND ANALYSIS
LAPEER CITY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"/>
  <sheetViews>
    <sheetView workbookViewId="0">
      <selection activeCell="O14" sqref="O14"/>
    </sheetView>
  </sheetViews>
  <sheetFormatPr defaultRowHeight="15" x14ac:dyDescent="0.25"/>
  <cols>
    <col min="1" max="1" width="16.5703125" bestFit="1" customWidth="1"/>
    <col min="2" max="2" width="9.42578125" customWidth="1"/>
    <col min="3" max="3" width="9.28515625" bestFit="1" customWidth="1"/>
    <col min="4" max="4" width="9.5703125" bestFit="1" customWidth="1"/>
    <col min="5" max="5" width="4.28515625" customWidth="1"/>
    <col min="6" max="6" width="21.7109375" customWidth="1"/>
    <col min="7" max="7" width="10.140625" bestFit="1" customWidth="1"/>
    <col min="8" max="8" width="10" customWidth="1"/>
    <col min="9" max="9" width="9" customWidth="1"/>
    <col min="10" max="10" width="13.42578125" bestFit="1" customWidth="1"/>
    <col min="11" max="11" width="13.28515625" bestFit="1" customWidth="1"/>
    <col min="12" max="12" width="14.42578125" bestFit="1" customWidth="1"/>
    <col min="13" max="13" width="11.140625" bestFit="1" customWidth="1"/>
    <col min="14" max="14" width="6.42578125" bestFit="1" customWidth="1"/>
    <col min="15" max="15" width="9.5703125" bestFit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19.42578125" bestFit="1" customWidth="1"/>
    <col min="22" max="22" width="13.140625" hidden="1" customWidth="1"/>
    <col min="23" max="23" width="14.42578125" hidden="1" customWidth="1"/>
    <col min="24" max="24" width="5.42578125" hidden="1" customWidth="1"/>
    <col min="25" max="25" width="12.7109375" bestFit="1" customWidth="1"/>
  </cols>
  <sheetData>
    <row r="1" spans="1:57" x14ac:dyDescent="0.25">
      <c r="A1" s="1" t="s">
        <v>0</v>
      </c>
      <c r="B1" s="1" t="s">
        <v>1</v>
      </c>
      <c r="C1" s="20" t="s">
        <v>2</v>
      </c>
      <c r="D1" s="10" t="s">
        <v>3</v>
      </c>
      <c r="E1" s="1" t="s">
        <v>4</v>
      </c>
      <c r="F1" s="1" t="s">
        <v>5</v>
      </c>
      <c r="G1" s="10" t="s">
        <v>6</v>
      </c>
      <c r="H1" s="10" t="s">
        <v>7</v>
      </c>
      <c r="I1" s="15" t="s">
        <v>8</v>
      </c>
      <c r="J1" s="10" t="s">
        <v>9</v>
      </c>
      <c r="K1" s="10" t="s">
        <v>10</v>
      </c>
      <c r="L1" s="10" t="s">
        <v>11</v>
      </c>
      <c r="M1" s="25" t="s">
        <v>12</v>
      </c>
      <c r="N1" s="29" t="s">
        <v>13</v>
      </c>
      <c r="O1" s="34" t="s">
        <v>14</v>
      </c>
      <c r="P1" s="34" t="s">
        <v>15</v>
      </c>
      <c r="Q1" s="10" t="s">
        <v>16</v>
      </c>
      <c r="R1" s="10" t="s">
        <v>17</v>
      </c>
      <c r="S1" s="38" t="s">
        <v>18</v>
      </c>
      <c r="T1" s="34" t="s">
        <v>19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x14ac:dyDescent="0.25">
      <c r="A2" t="s">
        <v>70</v>
      </c>
      <c r="B2" t="s">
        <v>71</v>
      </c>
      <c r="C2" s="21">
        <v>44588</v>
      </c>
      <c r="D2" s="11">
        <v>290000</v>
      </c>
      <c r="E2" t="s">
        <v>29</v>
      </c>
      <c r="F2" t="s">
        <v>37</v>
      </c>
      <c r="G2" s="11">
        <v>290000</v>
      </c>
      <c r="H2" s="11">
        <v>74900</v>
      </c>
      <c r="I2" s="16">
        <f t="shared" ref="I2:I4" si="0">H2/G2*100</f>
        <v>25.827586206896552</v>
      </c>
      <c r="J2" s="11">
        <v>207600</v>
      </c>
      <c r="K2" s="11">
        <f t="shared" ref="K2:K4" si="1">G2-0</f>
        <v>290000</v>
      </c>
      <c r="L2" s="11">
        <v>207600</v>
      </c>
      <c r="M2" s="26">
        <v>173</v>
      </c>
      <c r="N2" s="30">
        <v>225</v>
      </c>
      <c r="O2" s="35">
        <v>1.4339999999999999</v>
      </c>
      <c r="P2" s="35">
        <v>1.4339999999999999</v>
      </c>
      <c r="Q2" s="11">
        <f t="shared" ref="Q2:Q5" si="2">K2/M2</f>
        <v>1676.3005780346821</v>
      </c>
      <c r="R2" s="11">
        <f t="shared" ref="R2:R4" si="3">K2/O2</f>
        <v>202231.52022315204</v>
      </c>
      <c r="S2" s="39">
        <f t="shared" ref="S2:S4" si="4">K2/O2/43560</f>
        <v>4.6425968829924713</v>
      </c>
      <c r="T2" s="35">
        <v>173</v>
      </c>
      <c r="V2" t="s">
        <v>32</v>
      </c>
      <c r="W2" s="5">
        <v>44764</v>
      </c>
      <c r="X2" s="6" t="s">
        <v>33</v>
      </c>
      <c r="Y2" t="s">
        <v>72</v>
      </c>
    </row>
    <row r="3" spans="1:57" x14ac:dyDescent="0.25">
      <c r="A3" t="s">
        <v>73</v>
      </c>
      <c r="B3" t="s">
        <v>74</v>
      </c>
      <c r="C3" s="21">
        <v>44911</v>
      </c>
      <c r="D3" s="11">
        <v>150000</v>
      </c>
      <c r="E3" t="s">
        <v>29</v>
      </c>
      <c r="F3" t="s">
        <v>42</v>
      </c>
      <c r="G3" s="11">
        <v>150000</v>
      </c>
      <c r="H3" s="11">
        <v>163100</v>
      </c>
      <c r="I3" s="16">
        <f t="shared" si="0"/>
        <v>108.73333333333332</v>
      </c>
      <c r="J3" s="11">
        <v>226422</v>
      </c>
      <c r="K3" s="11">
        <f t="shared" si="1"/>
        <v>150000</v>
      </c>
      <c r="L3" s="11">
        <v>226422</v>
      </c>
      <c r="M3" s="26">
        <v>377</v>
      </c>
      <c r="N3" s="30">
        <v>240</v>
      </c>
      <c r="O3" s="35">
        <v>1.873</v>
      </c>
      <c r="P3" s="35">
        <v>0.75800000000000001</v>
      </c>
      <c r="Q3" s="11">
        <f t="shared" si="2"/>
        <v>397.87798408488061</v>
      </c>
      <c r="R3" s="11">
        <f t="shared" si="3"/>
        <v>80085.424452749605</v>
      </c>
      <c r="S3" s="39">
        <f t="shared" si="4"/>
        <v>1.8385083666838753</v>
      </c>
      <c r="T3" s="35">
        <v>137.5</v>
      </c>
      <c r="U3" t="s">
        <v>75</v>
      </c>
      <c r="V3" t="s">
        <v>76</v>
      </c>
      <c r="W3" s="5">
        <v>45224</v>
      </c>
      <c r="X3" s="6" t="s">
        <v>33</v>
      </c>
      <c r="Y3" t="s">
        <v>40</v>
      </c>
    </row>
    <row r="4" spans="1:57" s="44" customFormat="1" x14ac:dyDescent="0.25">
      <c r="A4" s="44" t="s">
        <v>77</v>
      </c>
      <c r="B4" s="44" t="s">
        <v>74</v>
      </c>
      <c r="C4" s="45">
        <v>44573</v>
      </c>
      <c r="D4" s="46">
        <v>275000</v>
      </c>
      <c r="E4" s="44" t="s">
        <v>29</v>
      </c>
      <c r="F4" s="44" t="s">
        <v>42</v>
      </c>
      <c r="G4" s="46">
        <v>275000</v>
      </c>
      <c r="H4" s="46">
        <v>161100</v>
      </c>
      <c r="I4" s="47">
        <f t="shared" si="0"/>
        <v>58.581818181818178</v>
      </c>
      <c r="J4" s="46">
        <v>365076</v>
      </c>
      <c r="K4" s="46">
        <f t="shared" si="1"/>
        <v>275000</v>
      </c>
      <c r="L4" s="46">
        <v>365076</v>
      </c>
      <c r="M4" s="48">
        <v>360</v>
      </c>
      <c r="N4" s="49">
        <v>0</v>
      </c>
      <c r="O4" s="50">
        <v>5.78</v>
      </c>
      <c r="P4" s="50">
        <v>5.15</v>
      </c>
      <c r="Q4" s="46">
        <f t="shared" si="2"/>
        <v>763.88888888888891</v>
      </c>
      <c r="R4" s="46">
        <f t="shared" si="3"/>
        <v>47577.854671280278</v>
      </c>
      <c r="S4" s="51">
        <f t="shared" si="4"/>
        <v>1.0922372514068015</v>
      </c>
      <c r="T4" s="50">
        <v>0</v>
      </c>
      <c r="U4" s="44" t="s">
        <v>78</v>
      </c>
      <c r="W4" s="52">
        <v>44764</v>
      </c>
      <c r="X4" s="53" t="s">
        <v>79</v>
      </c>
      <c r="Y4" s="44" t="s">
        <v>72</v>
      </c>
    </row>
    <row r="5" spans="1:57" s="44" customFormat="1" x14ac:dyDescent="0.25">
      <c r="A5" s="44" t="s">
        <v>107</v>
      </c>
      <c r="B5" s="44" t="s">
        <v>108</v>
      </c>
      <c r="C5" s="45">
        <v>44344</v>
      </c>
      <c r="D5" s="46">
        <v>315000</v>
      </c>
      <c r="F5" s="44" t="s">
        <v>42</v>
      </c>
      <c r="G5" s="46">
        <v>315000</v>
      </c>
      <c r="H5" s="46"/>
      <c r="I5" s="47"/>
      <c r="J5" s="46"/>
      <c r="K5" s="46">
        <v>315000</v>
      </c>
      <c r="L5" s="46"/>
      <c r="M5" s="48">
        <v>227</v>
      </c>
      <c r="N5" s="49"/>
      <c r="O5" s="50"/>
      <c r="P5" s="50"/>
      <c r="Q5" s="46">
        <f t="shared" si="2"/>
        <v>1387.6651982378855</v>
      </c>
      <c r="R5" s="46"/>
      <c r="S5" s="51"/>
      <c r="T5" s="50"/>
      <c r="W5" s="52"/>
      <c r="X5" s="53"/>
      <c r="Y5" s="44" t="s">
        <v>109</v>
      </c>
    </row>
    <row r="6" spans="1:57" x14ac:dyDescent="0.25">
      <c r="K6" s="11">
        <f>SUM(K2:K5)</f>
        <v>1030000</v>
      </c>
      <c r="M6" s="26">
        <f>SUM(M2:M5)</f>
        <v>1137</v>
      </c>
    </row>
    <row r="7" spans="1:57" x14ac:dyDescent="0.25">
      <c r="L7" s="40" t="s">
        <v>99</v>
      </c>
      <c r="M7" s="43">
        <f>K6/M6</f>
        <v>905.89270008795074</v>
      </c>
    </row>
    <row r="9" spans="1:57" x14ac:dyDescent="0.25">
      <c r="B9" t="s">
        <v>110</v>
      </c>
    </row>
  </sheetData>
  <conditionalFormatting sqref="A2:Y5">
    <cfRule type="expression" dxfId="5" priority="1" stopIfTrue="1">
      <formula>MOD(ROW(),4)&gt;1</formula>
    </cfRule>
    <cfRule type="expression" dxfId="4" priority="2" stopIfTrue="1">
      <formula>MOD(ROW(),4)&lt;2</formula>
    </cfRule>
  </conditionalFormatting>
  <pageMargins left="0.25" right="0.2" top="0.75" bottom="0.75" header="0.3" footer="0.3"/>
  <pageSetup paperSize="5" scale="65" orientation="landscape" r:id="rId1"/>
  <headerFooter>
    <oddHeader xml:space="preserve">&amp;C2023-2024 COMM LAND ANALYSIS
IMLAY CITY
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workbookViewId="0">
      <selection activeCell="B12" sqref="B12"/>
    </sheetView>
  </sheetViews>
  <sheetFormatPr defaultRowHeight="15" x14ac:dyDescent="0.25"/>
  <cols>
    <col min="1" max="1" width="14.28515625" bestFit="1" customWidth="1"/>
    <col min="2" max="2" width="18.7109375" bestFit="1" customWidth="1"/>
    <col min="3" max="3" width="9.28515625" bestFit="1" customWidth="1"/>
    <col min="4" max="4" width="9.5703125" bestFit="1" customWidth="1"/>
    <col min="5" max="5" width="5.5703125" bestFit="1" customWidth="1"/>
    <col min="6" max="6" width="16.7109375" bestFit="1" customWidth="1"/>
    <col min="7" max="7" width="10.140625" bestFit="1" customWidth="1"/>
    <col min="8" max="8" width="14.7109375" bestFit="1" customWidth="1"/>
    <col min="9" max="9" width="12.85546875" bestFit="1" customWidth="1"/>
    <col min="10" max="10" width="13.42578125" bestFit="1" customWidth="1"/>
    <col min="11" max="11" width="13.28515625" bestFit="1" customWidth="1"/>
    <col min="12" max="12" width="14.42578125" bestFit="1" customWidth="1"/>
    <col min="13" max="13" width="11.140625" bestFit="1" customWidth="1"/>
    <col min="14" max="14" width="6.42578125" bestFit="1" customWidth="1"/>
    <col min="15" max="15" width="9.5703125" bestFit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10.5703125" bestFit="1" customWidth="1"/>
    <col min="22" max="22" width="19.42578125" bestFit="1" customWidth="1"/>
    <col min="23" max="23" width="14.42578125" hidden="1" customWidth="1"/>
  </cols>
  <sheetData>
    <row r="1" spans="1:55" x14ac:dyDescent="0.25">
      <c r="A1" s="1" t="s">
        <v>0</v>
      </c>
      <c r="B1" s="1" t="s">
        <v>1</v>
      </c>
      <c r="C1" s="20" t="s">
        <v>2</v>
      </c>
      <c r="D1" s="10" t="s">
        <v>3</v>
      </c>
      <c r="E1" s="1" t="s">
        <v>4</v>
      </c>
      <c r="F1" s="1" t="s">
        <v>5</v>
      </c>
      <c r="G1" s="10" t="s">
        <v>6</v>
      </c>
      <c r="H1" s="10" t="s">
        <v>7</v>
      </c>
      <c r="I1" s="15" t="s">
        <v>8</v>
      </c>
      <c r="J1" s="10" t="s">
        <v>9</v>
      </c>
      <c r="K1" s="10" t="s">
        <v>10</v>
      </c>
      <c r="L1" s="10" t="s">
        <v>11</v>
      </c>
      <c r="M1" s="25" t="s">
        <v>12</v>
      </c>
      <c r="N1" s="29" t="s">
        <v>13</v>
      </c>
      <c r="O1" s="34" t="s">
        <v>14</v>
      </c>
      <c r="P1" s="34" t="s">
        <v>15</v>
      </c>
      <c r="Q1" s="10" t="s">
        <v>16</v>
      </c>
      <c r="R1" s="10" t="s">
        <v>17</v>
      </c>
      <c r="S1" s="38" t="s">
        <v>18</v>
      </c>
      <c r="T1" s="34" t="s">
        <v>19</v>
      </c>
      <c r="U1" s="1" t="s">
        <v>21</v>
      </c>
      <c r="V1" s="1" t="s">
        <v>22</v>
      </c>
      <c r="W1" s="1" t="s">
        <v>24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5">
      <c r="A2" t="s">
        <v>47</v>
      </c>
      <c r="B2" t="s">
        <v>48</v>
      </c>
      <c r="C2" s="21">
        <v>44440</v>
      </c>
      <c r="D2" s="11">
        <v>33900</v>
      </c>
      <c r="E2" t="s">
        <v>29</v>
      </c>
      <c r="F2" t="s">
        <v>37</v>
      </c>
      <c r="G2" s="11">
        <v>33900</v>
      </c>
      <c r="H2" s="11">
        <v>71000</v>
      </c>
      <c r="I2" s="16">
        <f t="shared" ref="I2:I5" si="0">H2/G2*100</f>
        <v>209.43952802359883</v>
      </c>
      <c r="J2" s="11">
        <v>33375</v>
      </c>
      <c r="K2" s="11">
        <f t="shared" ref="K2:K5" si="1">G2-0</f>
        <v>33900</v>
      </c>
      <c r="L2" s="11">
        <v>33375</v>
      </c>
      <c r="M2" s="26">
        <v>473</v>
      </c>
      <c r="N2" s="30">
        <v>345</v>
      </c>
      <c r="O2" s="35">
        <v>3.89</v>
      </c>
      <c r="P2" s="35">
        <v>3.75</v>
      </c>
      <c r="Q2" s="11">
        <f t="shared" ref="Q2:Q6" si="2">K2/M2</f>
        <v>71.670190274841431</v>
      </c>
      <c r="R2" s="11">
        <f t="shared" ref="R2:R5" si="3">K2/O2</f>
        <v>8714.6529562981996</v>
      </c>
      <c r="S2" s="39">
        <f t="shared" ref="S2:S5" si="4">K2/O2/43560</f>
        <v>0.20006090349628558</v>
      </c>
      <c r="T2" s="35">
        <v>583</v>
      </c>
      <c r="U2" t="s">
        <v>49</v>
      </c>
      <c r="W2" s="5">
        <v>44732</v>
      </c>
    </row>
    <row r="3" spans="1:55" x14ac:dyDescent="0.25">
      <c r="A3" t="s">
        <v>50</v>
      </c>
      <c r="B3" t="s">
        <v>48</v>
      </c>
      <c r="C3" s="21">
        <v>44432</v>
      </c>
      <c r="D3" s="11">
        <v>42000</v>
      </c>
      <c r="E3" t="s">
        <v>29</v>
      </c>
      <c r="F3" t="s">
        <v>37</v>
      </c>
      <c r="G3" s="11">
        <v>42000</v>
      </c>
      <c r="H3" s="11">
        <v>78400</v>
      </c>
      <c r="I3" s="16">
        <f t="shared" si="0"/>
        <v>186.66666666666666</v>
      </c>
      <c r="J3" s="11">
        <v>42008</v>
      </c>
      <c r="K3" s="11">
        <f t="shared" si="1"/>
        <v>42000</v>
      </c>
      <c r="L3" s="11">
        <v>42008</v>
      </c>
      <c r="M3" s="26">
        <v>392</v>
      </c>
      <c r="N3" s="30">
        <v>524</v>
      </c>
      <c r="O3" s="35">
        <v>4.72</v>
      </c>
      <c r="P3" s="35">
        <v>4.72</v>
      </c>
      <c r="Q3" s="11">
        <f t="shared" si="2"/>
        <v>107.14285714285714</v>
      </c>
      <c r="R3" s="11">
        <f t="shared" si="3"/>
        <v>8898.3050847457635</v>
      </c>
      <c r="S3" s="39">
        <f t="shared" si="4"/>
        <v>0.20427697623383295</v>
      </c>
      <c r="T3" s="35">
        <v>821</v>
      </c>
      <c r="U3" t="s">
        <v>51</v>
      </c>
      <c r="W3" s="5">
        <v>44732</v>
      </c>
    </row>
    <row r="4" spans="1:55" x14ac:dyDescent="0.25">
      <c r="A4" t="s">
        <v>52</v>
      </c>
      <c r="B4" t="s">
        <v>48</v>
      </c>
      <c r="C4" s="21">
        <v>44330</v>
      </c>
      <c r="D4" s="11">
        <v>55000</v>
      </c>
      <c r="E4" t="s">
        <v>29</v>
      </c>
      <c r="F4" t="s">
        <v>37</v>
      </c>
      <c r="G4" s="11">
        <v>55000</v>
      </c>
      <c r="H4" s="11">
        <v>52000</v>
      </c>
      <c r="I4" s="16">
        <f t="shared" si="0"/>
        <v>94.545454545454547</v>
      </c>
      <c r="J4" s="11">
        <v>55981</v>
      </c>
      <c r="K4" s="11">
        <f t="shared" si="1"/>
        <v>55000</v>
      </c>
      <c r="L4" s="11">
        <v>55981</v>
      </c>
      <c r="M4" s="26">
        <v>400</v>
      </c>
      <c r="N4" s="30">
        <v>685</v>
      </c>
      <c r="O4" s="35">
        <v>6.29</v>
      </c>
      <c r="P4" s="35">
        <v>6.29</v>
      </c>
      <c r="Q4" s="11">
        <f t="shared" si="2"/>
        <v>137.5</v>
      </c>
      <c r="R4" s="11">
        <f t="shared" si="3"/>
        <v>8744.0381558028621</v>
      </c>
      <c r="S4" s="39">
        <f t="shared" si="4"/>
        <v>0.20073549485314193</v>
      </c>
      <c r="T4" s="35">
        <v>110</v>
      </c>
      <c r="U4" t="s">
        <v>53</v>
      </c>
      <c r="W4" s="5">
        <v>44732</v>
      </c>
    </row>
    <row r="5" spans="1:55" x14ac:dyDescent="0.25">
      <c r="A5" t="s">
        <v>67</v>
      </c>
      <c r="B5" t="s">
        <v>68</v>
      </c>
      <c r="C5" s="21">
        <v>44452</v>
      </c>
      <c r="D5" s="11">
        <v>146000</v>
      </c>
      <c r="E5" t="s">
        <v>29</v>
      </c>
      <c r="F5" t="s">
        <v>30</v>
      </c>
      <c r="G5" s="11">
        <v>146000</v>
      </c>
      <c r="H5" s="11">
        <v>0</v>
      </c>
      <c r="I5" s="16">
        <f t="shared" si="0"/>
        <v>0</v>
      </c>
      <c r="J5" s="11">
        <v>67500</v>
      </c>
      <c r="K5" s="11">
        <f t="shared" si="1"/>
        <v>146000</v>
      </c>
      <c r="L5" s="11">
        <v>67500</v>
      </c>
      <c r="M5" s="26">
        <v>225</v>
      </c>
      <c r="N5" s="30">
        <v>337</v>
      </c>
      <c r="O5" s="35">
        <v>1.91</v>
      </c>
      <c r="P5" s="35">
        <v>1.91</v>
      </c>
      <c r="Q5" s="11">
        <f t="shared" si="2"/>
        <v>648.88888888888891</v>
      </c>
      <c r="R5" s="11">
        <f t="shared" si="3"/>
        <v>76439.790575916239</v>
      </c>
      <c r="S5" s="39">
        <f t="shared" si="4"/>
        <v>1.754816128923697</v>
      </c>
      <c r="T5" s="35">
        <v>225</v>
      </c>
      <c r="U5" t="s">
        <v>69</v>
      </c>
      <c r="W5" s="5">
        <v>44770</v>
      </c>
    </row>
    <row r="6" spans="1:55" x14ac:dyDescent="0.25">
      <c r="A6" t="s">
        <v>100</v>
      </c>
      <c r="C6" s="21">
        <v>44501</v>
      </c>
      <c r="D6" s="11">
        <v>600000</v>
      </c>
      <c r="G6" s="11"/>
      <c r="H6" s="11"/>
      <c r="I6" s="16"/>
      <c r="J6" s="11"/>
      <c r="K6" s="11">
        <v>600000</v>
      </c>
      <c r="L6" s="11"/>
      <c r="M6" s="26">
        <v>1000</v>
      </c>
      <c r="N6" s="30"/>
      <c r="O6" s="35"/>
      <c r="P6" s="35"/>
      <c r="Q6" s="11">
        <f t="shared" si="2"/>
        <v>600</v>
      </c>
      <c r="R6" s="11"/>
      <c r="S6" s="39"/>
      <c r="T6" s="35"/>
      <c r="V6" t="s">
        <v>102</v>
      </c>
      <c r="W6" s="5"/>
    </row>
    <row r="7" spans="1:55" x14ac:dyDescent="0.25">
      <c r="K7" s="11">
        <f>SUM(K2:K6)</f>
        <v>876900</v>
      </c>
      <c r="M7" s="26">
        <f>SUM(M2:M6)</f>
        <v>2490</v>
      </c>
      <c r="V7" t="s">
        <v>104</v>
      </c>
    </row>
    <row r="8" spans="1:55" x14ac:dyDescent="0.25">
      <c r="L8" s="40" t="s">
        <v>101</v>
      </c>
      <c r="M8" s="43">
        <f>K7/M7</f>
        <v>352.1686746987952</v>
      </c>
      <c r="V8" t="s">
        <v>103</v>
      </c>
    </row>
    <row r="10" spans="1:55" x14ac:dyDescent="0.25">
      <c r="A10" t="s">
        <v>105</v>
      </c>
    </row>
    <row r="11" spans="1:55" x14ac:dyDescent="0.25">
      <c r="A11" t="s">
        <v>100</v>
      </c>
      <c r="B11" t="s">
        <v>106</v>
      </c>
    </row>
  </sheetData>
  <conditionalFormatting sqref="A2:W6">
    <cfRule type="expression" dxfId="3" priority="5" stopIfTrue="1">
      <formula>MOD(ROW(),4)&gt;1</formula>
    </cfRule>
    <cfRule type="expression" dxfId="2" priority="6" stopIfTrue="1">
      <formula>MOD(ROW(),4)&lt;2</formula>
    </cfRule>
  </conditionalFormatting>
  <pageMargins left="0.2" right="0.2" top="0.75" bottom="0.75" header="0.3" footer="0.3"/>
  <pageSetup paperSize="5" scale="65" orientation="landscape" r:id="rId1"/>
  <headerFooter>
    <oddHeader>&amp;C2023-2024 COMM LAND ANALYSIS
RICH-BURL-MARATHON-N BRANCH-BURNSIDE-OREGON-ARCADIA-GOODLAND-ELBA-ATTICA-IMLAY-HADLEY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"/>
  <sheetViews>
    <sheetView workbookViewId="0">
      <selection activeCell="R19" sqref="R19"/>
    </sheetView>
  </sheetViews>
  <sheetFormatPr defaultRowHeight="15" x14ac:dyDescent="0.25"/>
  <cols>
    <col min="1" max="1" width="14.28515625" bestFit="1" customWidth="1"/>
    <col min="2" max="2" width="18.140625" bestFit="1" customWidth="1"/>
    <col min="3" max="3" width="9.28515625" bestFit="1" customWidth="1"/>
    <col min="4" max="4" width="9.5703125" bestFit="1" customWidth="1"/>
    <col min="5" max="5" width="5.5703125" bestFit="1" customWidth="1"/>
    <col min="6" max="6" width="16.7109375" bestFit="1" customWidth="1"/>
    <col min="7" max="7" width="10.140625" bestFit="1" customWidth="1"/>
    <col min="8" max="8" width="14.7109375" bestFit="1" customWidth="1"/>
    <col min="9" max="9" width="12.85546875" bestFit="1" customWidth="1"/>
    <col min="10" max="10" width="13.42578125" bestFit="1" customWidth="1"/>
    <col min="11" max="11" width="13.28515625" bestFit="1" customWidth="1"/>
    <col min="12" max="12" width="14.42578125" bestFit="1" customWidth="1"/>
    <col min="13" max="13" width="11.140625" bestFit="1" customWidth="1"/>
    <col min="14" max="14" width="6.42578125" bestFit="1" customWidth="1"/>
    <col min="15" max="15" width="9.5703125" bestFit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8.7109375" hidden="1" customWidth="1"/>
    <col min="22" max="22" width="10.5703125" hidden="1" customWidth="1"/>
    <col min="23" max="23" width="19.42578125" hidden="1" customWidth="1"/>
    <col min="24" max="24" width="13.140625" hidden="1" customWidth="1"/>
    <col min="25" max="25" width="14.42578125" hidden="1" customWidth="1"/>
    <col min="26" max="26" width="5.42578125" bestFit="1" customWidth="1"/>
    <col min="27" max="27" width="18.42578125" hidden="1" customWidth="1"/>
  </cols>
  <sheetData>
    <row r="1" spans="1:59" x14ac:dyDescent="0.25">
      <c r="A1" s="1" t="s">
        <v>0</v>
      </c>
      <c r="B1" s="1" t="s">
        <v>1</v>
      </c>
      <c r="C1" s="20" t="s">
        <v>2</v>
      </c>
      <c r="D1" s="10" t="s">
        <v>3</v>
      </c>
      <c r="E1" s="1" t="s">
        <v>4</v>
      </c>
      <c r="F1" s="1" t="s">
        <v>5</v>
      </c>
      <c r="G1" s="10" t="s">
        <v>6</v>
      </c>
      <c r="H1" s="10" t="s">
        <v>7</v>
      </c>
      <c r="I1" s="15" t="s">
        <v>8</v>
      </c>
      <c r="J1" s="10" t="s">
        <v>9</v>
      </c>
      <c r="K1" s="10" t="s">
        <v>10</v>
      </c>
      <c r="L1" s="10" t="s">
        <v>11</v>
      </c>
      <c r="M1" s="25" t="s">
        <v>12</v>
      </c>
      <c r="N1" s="29" t="s">
        <v>13</v>
      </c>
      <c r="O1" s="34" t="s">
        <v>14</v>
      </c>
      <c r="P1" s="34" t="s">
        <v>15</v>
      </c>
      <c r="Q1" s="10" t="s">
        <v>16</v>
      </c>
      <c r="R1" s="10" t="s">
        <v>17</v>
      </c>
      <c r="S1" s="38" t="s">
        <v>18</v>
      </c>
      <c r="T1" s="34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x14ac:dyDescent="0.25">
      <c r="A2" t="s">
        <v>27</v>
      </c>
      <c r="B2" t="s">
        <v>28</v>
      </c>
      <c r="C2" s="21">
        <v>44651</v>
      </c>
      <c r="D2" s="11">
        <v>127500</v>
      </c>
      <c r="E2" t="s">
        <v>29</v>
      </c>
      <c r="F2" t="s">
        <v>30</v>
      </c>
      <c r="G2" s="11">
        <v>127500</v>
      </c>
      <c r="H2" s="11">
        <v>0</v>
      </c>
      <c r="I2" s="16">
        <f t="shared" ref="I2:I7" si="0">H2/G2*100</f>
        <v>0</v>
      </c>
      <c r="J2" s="11">
        <v>77683</v>
      </c>
      <c r="K2" s="11">
        <f>G2-5183</f>
        <v>122317</v>
      </c>
      <c r="L2" s="11">
        <v>72500</v>
      </c>
      <c r="M2" s="26">
        <v>145</v>
      </c>
      <c r="N2" s="30">
        <v>345</v>
      </c>
      <c r="O2" s="35">
        <v>1.1299999999999999</v>
      </c>
      <c r="P2" s="35">
        <v>1.1319999999999999</v>
      </c>
      <c r="Q2" s="11">
        <f t="shared" ref="Q2:Q7" si="1">K2/M2</f>
        <v>843.56551724137933</v>
      </c>
      <c r="R2" s="11">
        <f t="shared" ref="R2:R7" si="2">K2/O2</f>
        <v>108245.13274336285</v>
      </c>
      <c r="S2" s="39">
        <f t="shared" ref="S2:S7" si="3">K2/O2/43560</f>
        <v>2.4849663164224713</v>
      </c>
      <c r="T2" s="35">
        <v>145</v>
      </c>
      <c r="U2" s="4" t="s">
        <v>31</v>
      </c>
      <c r="V2">
        <v>3287434</v>
      </c>
      <c r="X2" t="s">
        <v>32</v>
      </c>
      <c r="Y2" s="5">
        <v>44757</v>
      </c>
      <c r="Z2" s="6" t="s">
        <v>33</v>
      </c>
      <c r="AA2" t="s">
        <v>34</v>
      </c>
      <c r="AG2" s="2"/>
      <c r="AX2" s="2"/>
      <c r="AZ2" s="2"/>
    </row>
    <row r="3" spans="1:59" ht="18" customHeight="1" x14ac:dyDescent="0.25">
      <c r="A3" t="s">
        <v>35</v>
      </c>
      <c r="B3" t="s">
        <v>36</v>
      </c>
      <c r="C3" s="21">
        <v>45001</v>
      </c>
      <c r="D3" s="11">
        <v>29000</v>
      </c>
      <c r="E3" t="s">
        <v>29</v>
      </c>
      <c r="F3" t="s">
        <v>37</v>
      </c>
      <c r="G3" s="11">
        <v>29000</v>
      </c>
      <c r="H3" s="11">
        <v>14900</v>
      </c>
      <c r="I3" s="16">
        <f t="shared" si="0"/>
        <v>51.379310344827587</v>
      </c>
      <c r="J3" s="11">
        <v>40500</v>
      </c>
      <c r="K3" s="11">
        <f t="shared" ref="K3:K7" si="4">G3-0</f>
        <v>29000</v>
      </c>
      <c r="L3" s="11">
        <v>40500</v>
      </c>
      <c r="M3" s="26">
        <v>81</v>
      </c>
      <c r="N3" s="30">
        <v>537</v>
      </c>
      <c r="O3" s="35">
        <v>1</v>
      </c>
      <c r="P3" s="35">
        <v>0.999</v>
      </c>
      <c r="Q3" s="11">
        <f t="shared" si="1"/>
        <v>358.02469135802471</v>
      </c>
      <c r="R3" s="11">
        <f t="shared" si="2"/>
        <v>29000</v>
      </c>
      <c r="S3" s="39">
        <f t="shared" si="3"/>
        <v>0.66574839302112032</v>
      </c>
      <c r="T3" s="35">
        <v>81</v>
      </c>
      <c r="U3" s="4" t="s">
        <v>38</v>
      </c>
      <c r="V3" t="s">
        <v>39</v>
      </c>
      <c r="Y3" s="5">
        <v>45211</v>
      </c>
      <c r="Z3" s="6" t="s">
        <v>33</v>
      </c>
      <c r="AA3" t="s">
        <v>40</v>
      </c>
    </row>
    <row r="4" spans="1:59" x14ac:dyDescent="0.25">
      <c r="A4" t="s">
        <v>44</v>
      </c>
      <c r="B4" t="s">
        <v>45</v>
      </c>
      <c r="C4" s="21">
        <v>44999</v>
      </c>
      <c r="D4" s="11">
        <v>85000</v>
      </c>
      <c r="E4" t="s">
        <v>29</v>
      </c>
      <c r="F4" t="s">
        <v>37</v>
      </c>
      <c r="G4" s="11">
        <v>85000</v>
      </c>
      <c r="H4" s="11">
        <v>28000</v>
      </c>
      <c r="I4" s="16">
        <f t="shared" si="0"/>
        <v>32.941176470588232</v>
      </c>
      <c r="J4" s="11">
        <v>99750</v>
      </c>
      <c r="K4" s="11">
        <f t="shared" si="4"/>
        <v>85000</v>
      </c>
      <c r="L4" s="11">
        <v>89775</v>
      </c>
      <c r="M4" s="26">
        <v>266</v>
      </c>
      <c r="N4" s="30">
        <v>577.5</v>
      </c>
      <c r="O4" s="35">
        <v>3.5230000000000001</v>
      </c>
      <c r="P4" s="35">
        <v>3.5270000000000001</v>
      </c>
      <c r="Q4" s="41">
        <f t="shared" si="1"/>
        <v>319.54887218045116</v>
      </c>
      <c r="R4" s="11">
        <f t="shared" si="2"/>
        <v>24127.164348566563</v>
      </c>
      <c r="S4" s="39">
        <f t="shared" si="3"/>
        <v>0.55388347907636737</v>
      </c>
      <c r="T4" s="35">
        <v>266</v>
      </c>
      <c r="U4" s="4" t="s">
        <v>38</v>
      </c>
      <c r="V4" t="s">
        <v>46</v>
      </c>
      <c r="X4" t="s">
        <v>32</v>
      </c>
      <c r="Y4" s="5">
        <v>45217</v>
      </c>
      <c r="Z4" s="6" t="s">
        <v>33</v>
      </c>
      <c r="AA4" t="s">
        <v>43</v>
      </c>
    </row>
    <row r="5" spans="1:59" x14ac:dyDescent="0.25">
      <c r="A5" t="s">
        <v>54</v>
      </c>
      <c r="B5" t="s">
        <v>55</v>
      </c>
      <c r="C5" s="21">
        <v>44431</v>
      </c>
      <c r="D5" s="11">
        <v>75000</v>
      </c>
      <c r="E5" t="s">
        <v>29</v>
      </c>
      <c r="F5" t="s">
        <v>37</v>
      </c>
      <c r="G5" s="11">
        <v>75000</v>
      </c>
      <c r="H5" s="11">
        <v>23400</v>
      </c>
      <c r="I5" s="16">
        <f t="shared" si="0"/>
        <v>31.2</v>
      </c>
      <c r="J5" s="11">
        <v>77500</v>
      </c>
      <c r="K5" s="11">
        <f t="shared" si="4"/>
        <v>75000</v>
      </c>
      <c r="L5" s="11">
        <v>77500</v>
      </c>
      <c r="M5" s="26">
        <v>155</v>
      </c>
      <c r="N5" s="30">
        <v>343</v>
      </c>
      <c r="O5" s="35">
        <v>1.2210000000000001</v>
      </c>
      <c r="P5" s="35">
        <v>1.2210000000000001</v>
      </c>
      <c r="Q5" s="11">
        <f t="shared" si="1"/>
        <v>483.87096774193549</v>
      </c>
      <c r="R5" s="11">
        <f t="shared" si="2"/>
        <v>61425.061425061424</v>
      </c>
      <c r="S5" s="39">
        <f t="shared" si="3"/>
        <v>1.4101253770675257</v>
      </c>
      <c r="T5" s="35">
        <v>155</v>
      </c>
      <c r="U5" s="4" t="s">
        <v>38</v>
      </c>
      <c r="V5" t="s">
        <v>56</v>
      </c>
      <c r="X5" t="s">
        <v>32</v>
      </c>
      <c r="Y5" s="5">
        <v>44727</v>
      </c>
      <c r="Z5" s="6" t="s">
        <v>33</v>
      </c>
      <c r="AA5" t="s">
        <v>43</v>
      </c>
    </row>
    <row r="6" spans="1:59" x14ac:dyDescent="0.25">
      <c r="A6" t="s">
        <v>60</v>
      </c>
      <c r="B6" t="s">
        <v>61</v>
      </c>
      <c r="C6" s="21">
        <v>44673</v>
      </c>
      <c r="D6" s="11">
        <v>170000</v>
      </c>
      <c r="E6" t="s">
        <v>41</v>
      </c>
      <c r="F6" t="s">
        <v>37</v>
      </c>
      <c r="G6" s="11">
        <v>170000</v>
      </c>
      <c r="H6" s="11">
        <v>0</v>
      </c>
      <c r="I6" s="16">
        <f t="shared" si="0"/>
        <v>0</v>
      </c>
      <c r="J6" s="11">
        <v>127900</v>
      </c>
      <c r="K6" s="11">
        <f t="shared" si="4"/>
        <v>170000</v>
      </c>
      <c r="L6" s="11">
        <v>127900</v>
      </c>
      <c r="M6" s="26">
        <v>255.8</v>
      </c>
      <c r="N6" s="30">
        <v>384</v>
      </c>
      <c r="O6" s="35">
        <v>2.548</v>
      </c>
      <c r="P6" s="35">
        <v>2.548</v>
      </c>
      <c r="Q6" s="11">
        <f t="shared" si="1"/>
        <v>664.58170445660664</v>
      </c>
      <c r="R6" s="11">
        <f t="shared" si="2"/>
        <v>66718.99529042386</v>
      </c>
      <c r="S6" s="39">
        <f t="shared" si="3"/>
        <v>1.5316573758132199</v>
      </c>
      <c r="T6" s="35">
        <v>255.8</v>
      </c>
      <c r="U6" s="4" t="s">
        <v>38</v>
      </c>
      <c r="V6" t="s">
        <v>62</v>
      </c>
      <c r="X6" t="s">
        <v>32</v>
      </c>
      <c r="Y6" s="5">
        <v>45231</v>
      </c>
      <c r="Z6" s="6" t="s">
        <v>33</v>
      </c>
      <c r="AA6" t="s">
        <v>63</v>
      </c>
    </row>
    <row r="7" spans="1:59" x14ac:dyDescent="0.25">
      <c r="A7" t="s">
        <v>64</v>
      </c>
      <c r="B7" t="s">
        <v>65</v>
      </c>
      <c r="C7" s="21">
        <v>44775</v>
      </c>
      <c r="D7" s="11">
        <v>100000</v>
      </c>
      <c r="E7" t="s">
        <v>29</v>
      </c>
      <c r="F7" t="s">
        <v>37</v>
      </c>
      <c r="G7" s="11">
        <v>100000</v>
      </c>
      <c r="H7" s="11">
        <v>0</v>
      </c>
      <c r="I7" s="16">
        <f t="shared" si="0"/>
        <v>0</v>
      </c>
      <c r="J7" s="11">
        <v>85000</v>
      </c>
      <c r="K7" s="11">
        <f t="shared" si="4"/>
        <v>100000</v>
      </c>
      <c r="L7" s="11">
        <v>85000</v>
      </c>
      <c r="M7" s="26">
        <v>170</v>
      </c>
      <c r="N7" s="30">
        <v>160</v>
      </c>
      <c r="O7" s="35">
        <v>0.81899999999999995</v>
      </c>
      <c r="P7" s="35">
        <v>0.81899999999999995</v>
      </c>
      <c r="Q7" s="11">
        <f t="shared" si="1"/>
        <v>588.23529411764707</v>
      </c>
      <c r="R7" s="11">
        <f t="shared" si="2"/>
        <v>122100.12210012211</v>
      </c>
      <c r="S7" s="39">
        <f t="shared" si="3"/>
        <v>2.8030331060634093</v>
      </c>
      <c r="T7" s="35">
        <v>170</v>
      </c>
      <c r="U7" s="4" t="s">
        <v>38</v>
      </c>
      <c r="V7" t="s">
        <v>66</v>
      </c>
      <c r="X7" t="s">
        <v>32</v>
      </c>
      <c r="Y7" s="5">
        <v>45231</v>
      </c>
      <c r="Z7" s="6" t="s">
        <v>31</v>
      </c>
      <c r="AA7" t="s">
        <v>43</v>
      </c>
    </row>
    <row r="8" spans="1:59" x14ac:dyDescent="0.25">
      <c r="K8" s="11">
        <f>SUM(K2:K7)</f>
        <v>581317</v>
      </c>
      <c r="M8" s="26">
        <f>SUM(M2:M7)</f>
        <v>1072.8</v>
      </c>
    </row>
    <row r="9" spans="1:59" x14ac:dyDescent="0.25">
      <c r="L9" s="40" t="s">
        <v>99</v>
      </c>
      <c r="M9" s="43">
        <f>K8/M8</f>
        <v>541.8689410887398</v>
      </c>
    </row>
    <row r="10" spans="1:59" x14ac:dyDescent="0.25">
      <c r="A10" t="s">
        <v>97</v>
      </c>
    </row>
    <row r="11" spans="1:59" x14ac:dyDescent="0.25">
      <c r="A11" t="s">
        <v>57</v>
      </c>
      <c r="B11" t="s">
        <v>58</v>
      </c>
      <c r="C11" s="21">
        <v>44428</v>
      </c>
      <c r="D11" s="11">
        <v>111000</v>
      </c>
      <c r="E11" t="s">
        <v>29</v>
      </c>
      <c r="F11" t="s">
        <v>37</v>
      </c>
      <c r="G11" s="11">
        <v>111000</v>
      </c>
      <c r="H11" s="11">
        <v>89100</v>
      </c>
      <c r="I11" s="16">
        <f t="shared" ref="I11" si="5">H11/G11*100</f>
        <v>80.270270270270274</v>
      </c>
      <c r="J11" s="11">
        <v>132500</v>
      </c>
      <c r="K11" s="11">
        <f t="shared" ref="K11" si="6">G11-0</f>
        <v>111000</v>
      </c>
      <c r="L11" s="11">
        <v>132500</v>
      </c>
      <c r="M11" s="26">
        <v>530</v>
      </c>
      <c r="N11" s="30">
        <v>165</v>
      </c>
      <c r="O11" s="35">
        <v>2.008</v>
      </c>
      <c r="P11" s="35">
        <v>2.008</v>
      </c>
      <c r="Q11" s="11">
        <f t="shared" ref="Q11" si="7">K11/M11</f>
        <v>209.43396226415095</v>
      </c>
      <c r="R11" s="11">
        <f t="shared" ref="R11" si="8">K11/O11</f>
        <v>55278.884462151393</v>
      </c>
      <c r="S11" s="39">
        <f t="shared" ref="S11" si="9">K11/O11/43560</f>
        <v>1.2690285689199126</v>
      </c>
      <c r="T11" s="35">
        <v>530</v>
      </c>
      <c r="U11" s="4" t="s">
        <v>38</v>
      </c>
      <c r="V11" t="s">
        <v>59</v>
      </c>
      <c r="X11" t="s">
        <v>32</v>
      </c>
      <c r="Y11" s="5">
        <v>44753</v>
      </c>
      <c r="Z11" s="6" t="s">
        <v>31</v>
      </c>
      <c r="AA11" t="s">
        <v>43</v>
      </c>
    </row>
  </sheetData>
  <conditionalFormatting sqref="A2:AA7 A11:AA11">
    <cfRule type="expression" dxfId="1" priority="11" stopIfTrue="1">
      <formula>MOD(ROW(),4)&gt;1</formula>
    </cfRule>
    <cfRule type="expression" dxfId="0" priority="12" stopIfTrue="1">
      <formula>MOD(ROW(),4)&lt;2</formula>
    </cfRule>
  </conditionalFormatting>
  <pageMargins left="0.2" right="0.2" top="0.75" bottom="0.75" header="0.3" footer="0.3"/>
  <pageSetup paperSize="5" scale="70" orientation="landscape" r:id="rId1"/>
  <headerFooter>
    <oddHeader>&amp;C2023-2024 COMM LAND ANALYSIS
DEERFIELD-MAYFIELD-LAPEER-METAMORA-DRYDEN-ALMONT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 Analysis</vt:lpstr>
      <vt:lpstr>LAPEER CITY</vt:lpstr>
      <vt:lpstr>IMLAY CITY</vt:lpstr>
      <vt:lpstr>ALL OTHER TWPS</vt:lpstr>
      <vt:lpstr>DEER-MAY-LAPEER-MET-DRY-ALM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Raelene Birkle</dc:creator>
  <cp:lastModifiedBy>Elba Assessor</cp:lastModifiedBy>
  <cp:lastPrinted>2024-02-28T19:44:20Z</cp:lastPrinted>
  <dcterms:created xsi:type="dcterms:W3CDTF">2023-11-02T14:10:29Z</dcterms:created>
  <dcterms:modified xsi:type="dcterms:W3CDTF">2025-01-31T19:09:11Z</dcterms:modified>
</cp:coreProperties>
</file>