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2" l="1"/>
  <c r="H16" i="2"/>
  <c r="F16" i="2"/>
  <c r="E16" i="2"/>
  <c r="D16" i="2"/>
  <c r="G15" i="2"/>
  <c r="J15" i="2"/>
  <c r="L15" i="2" s="1"/>
  <c r="G9" i="2"/>
  <c r="J9" i="2"/>
  <c r="G11" i="2"/>
  <c r="J11" i="2"/>
  <c r="L11" i="2" s="1"/>
  <c r="G5" i="2"/>
  <c r="J5" i="2"/>
  <c r="L5" i="2" s="1"/>
  <c r="G7" i="2"/>
  <c r="J7" i="2"/>
  <c r="L7" i="2" s="1"/>
  <c r="G10" i="2"/>
  <c r="J10" i="2"/>
  <c r="G12" i="2"/>
  <c r="J12" i="2"/>
  <c r="L12" i="2" s="1"/>
  <c r="G13" i="2"/>
  <c r="J13" i="2"/>
  <c r="L13" i="2" s="1"/>
  <c r="G8" i="2"/>
  <c r="J8" i="2"/>
  <c r="L8" i="2" s="1"/>
  <c r="G14" i="2"/>
  <c r="J14" i="2"/>
  <c r="L14" i="2" s="1"/>
  <c r="G21" i="2"/>
  <c r="J21" i="2"/>
  <c r="L21" i="2" s="1"/>
  <c r="G22" i="2"/>
  <c r="J22" i="2"/>
  <c r="L22" i="2" s="1"/>
  <c r="G6" i="2"/>
  <c r="J6" i="2"/>
  <c r="L6" i="2" s="1"/>
  <c r="J16" i="2" l="1"/>
  <c r="L9" i="2"/>
  <c r="L10" i="2"/>
  <c r="G17" i="2" l="1"/>
  <c r="L17" i="2"/>
  <c r="G18" i="2"/>
  <c r="L18" i="2"/>
</calcChain>
</file>

<file path=xl/sharedStrings.xml><?xml version="1.0" encoding="utf-8"?>
<sst xmlns="http://schemas.openxmlformats.org/spreadsheetml/2006/main" count="90" uniqueCount="53">
  <si>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</si>
  <si>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</si>
  <si>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</si>
  <si>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</si>
  <si>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</si>
  <si>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</si>
  <si>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</si>
  <si>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</si>
  <si>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</si>
  <si>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</si>
  <si>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</si>
  <si>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</si>
  <si>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</si>
  <si>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</si>
  <si>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Value</t>
  </si>
  <si>
    <t>Land Table</t>
  </si>
  <si>
    <t>008-180-016-00</t>
  </si>
  <si>
    <t>2926 GALWAY BAY</t>
  </si>
  <si>
    <t>188</t>
  </si>
  <si>
    <t xml:space="preserve"> </t>
  </si>
  <si>
    <t>IMPROVED RES W/BUILDING</t>
  </si>
  <si>
    <t>LAKE LAPEER LAKE FRONT</t>
  </si>
  <si>
    <t>008-280-001-00</t>
  </si>
  <si>
    <t>3807 MITCHELL RD</t>
  </si>
  <si>
    <t>008-280-003-00</t>
  </si>
  <si>
    <t>3797 MITCHELL RD</t>
  </si>
  <si>
    <t>008-283-032-01</t>
  </si>
  <si>
    <t>3814 LAKE LAPEER DR</t>
  </si>
  <si>
    <t>008-283-034-00</t>
  </si>
  <si>
    <t>3792 LAKE LAPEER DR</t>
  </si>
  <si>
    <t>008-283-039-00</t>
  </si>
  <si>
    <t>3750 LAKE LAPEER DR</t>
  </si>
  <si>
    <t>008-283-043-00</t>
  </si>
  <si>
    <t>2800 ISLAND POINT DR</t>
  </si>
  <si>
    <t>008-283-044-00</t>
  </si>
  <si>
    <t>2807 ISLAND POINT DR</t>
  </si>
  <si>
    <t>008-283-054-00</t>
  </si>
  <si>
    <t>2861 ISLAND POINT DR</t>
  </si>
  <si>
    <t>008-283-065-00</t>
  </si>
  <si>
    <t>2954 ISLAND POINT DR</t>
  </si>
  <si>
    <t>2942 ISLAND POINT DR</t>
  </si>
  <si>
    <t>008-283-092-00</t>
  </si>
  <si>
    <t>2872 SUNSET CIRCLE</t>
  </si>
  <si>
    <t>008-285-183-00</t>
  </si>
  <si>
    <t>2951 WOODLAND CT</t>
  </si>
  <si>
    <t>Totals:</t>
  </si>
  <si>
    <t>Sale. Ratio =&gt;</t>
  </si>
  <si>
    <t>E.C.F. =&gt;</t>
  </si>
  <si>
    <t>Std. Dev. =&gt;</t>
  </si>
  <si>
    <t>Ave. E.C.F. =&gt;</t>
  </si>
  <si>
    <t>008-283-067-00/-069-00</t>
  </si>
  <si>
    <t>Class</t>
  </si>
  <si>
    <t>NEIGHBORHOOD 188 LAKE LAPEER LAKE FRONT ECF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</si>
</sst>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6" fontId="2" fillId="4" borderId="0" xfId="0" applyNumberFormat="1" applyFont="1" applyFill="1" applyBorder="1"/>
    <xf numFmtId="166" fontId="2" fillId="4" borderId="0" xfId="0" applyNumberFormat="1" applyFont="1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2"/>
  <sheetViews>
    <sheetView tabSelected="1" workbookViewId="0">
      <selection activeCell="A2" sqref="A2"/>
    </sheetView>
  </sheetViews>
  <sheetFormatPr defaultRowHeight="15" x14ac:dyDescent="0.25"/>
  <cols>
    <col min="1" max="1" width="21.85546875" bestFit="1" customWidth="1"/>
    <col min="2" max="2" width="21" bestFit="1" customWidth="1"/>
    <col min="3" max="3" width="9.28515625" style="17" bestFit="1" customWidth="1"/>
    <col min="4" max="5" width="10.8554687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6.28515625" style="22" bestFit="1" customWidth="1"/>
    <col min="13" max="13" width="8.7109375" style="29" bestFit="1" customWidth="1"/>
    <col min="14" max="14" width="26.28515625" bestFit="1" customWidth="1"/>
    <col min="15" max="15" width="10.7109375" style="7" bestFit="1" customWidth="1"/>
    <col min="16" max="16" width="23.7109375" bestFit="1" customWidth="1"/>
    <col min="17" max="17" width="5.42578125" bestFit="1" customWidth="1"/>
  </cols>
  <sheetData>
    <row r="1" spans="1:42" ht="18.75" x14ac:dyDescent="0.3">
      <c r="A1" s="33" t="s">
        <v>52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4" spans="1:42" x14ac:dyDescent="0.25">
      <c r="A4" s="1" t="s">
        <v>0</v>
      </c>
      <c r="B4" s="1" t="s">
        <v>1</v>
      </c>
      <c r="C4" s="16" t="s">
        <v>2</v>
      </c>
      <c r="D4" s="6" t="s">
        <v>3</v>
      </c>
      <c r="E4" s="6" t="s">
        <v>4</v>
      </c>
      <c r="F4" s="6" t="s">
        <v>5</v>
      </c>
      <c r="G4" s="11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21" t="s">
        <v>11</v>
      </c>
      <c r="M4" s="25" t="s">
        <v>12</v>
      </c>
      <c r="N4" s="1" t="s">
        <v>13</v>
      </c>
      <c r="O4" s="6" t="s">
        <v>14</v>
      </c>
      <c r="P4" s="1" t="s">
        <v>15</v>
      </c>
      <c r="Q4" s="1" t="s">
        <v>51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x14ac:dyDescent="0.25">
      <c r="A5" t="s">
        <v>26</v>
      </c>
      <c r="B5" t="s">
        <v>27</v>
      </c>
      <c r="C5" s="17">
        <v>45239</v>
      </c>
      <c r="D5" s="7">
        <v>370000</v>
      </c>
      <c r="E5" s="7">
        <v>370000</v>
      </c>
      <c r="F5" s="7">
        <v>228700</v>
      </c>
      <c r="G5" s="12">
        <f t="shared" ref="G5:G15" si="0">F5/E5*100</f>
        <v>61.810810810810814</v>
      </c>
      <c r="H5" s="7">
        <v>457403</v>
      </c>
      <c r="I5" s="7">
        <v>243750</v>
      </c>
      <c r="J5" s="7">
        <f t="shared" ref="J5:J15" si="1">E5-I5</f>
        <v>126250</v>
      </c>
      <c r="K5" s="7">
        <v>179239.09375</v>
      </c>
      <c r="L5" s="22">
        <f t="shared" ref="L5:L15" si="2">J5/K5</f>
        <v>0.70436642675783445</v>
      </c>
      <c r="M5" s="26" t="s">
        <v>18</v>
      </c>
      <c r="N5" t="s">
        <v>20</v>
      </c>
      <c r="O5" s="7">
        <v>243750</v>
      </c>
      <c r="P5" t="s">
        <v>21</v>
      </c>
      <c r="Q5">
        <v>401</v>
      </c>
      <c r="AG5" s="2"/>
      <c r="AI5" s="2"/>
    </row>
    <row r="6" spans="1:42" x14ac:dyDescent="0.25">
      <c r="A6" t="s">
        <v>43</v>
      </c>
      <c r="B6" t="s">
        <v>44</v>
      </c>
      <c r="C6" s="17">
        <v>44684</v>
      </c>
      <c r="D6" s="7">
        <v>595000</v>
      </c>
      <c r="E6" s="7">
        <v>595000</v>
      </c>
      <c r="F6" s="7">
        <v>315900</v>
      </c>
      <c r="G6" s="12">
        <f t="shared" si="0"/>
        <v>53.092436974789912</v>
      </c>
      <c r="H6" s="7">
        <v>631704</v>
      </c>
      <c r="I6" s="7">
        <v>165750</v>
      </c>
      <c r="J6" s="7">
        <f t="shared" si="1"/>
        <v>429250</v>
      </c>
      <c r="K6" s="7">
        <v>390901</v>
      </c>
      <c r="L6" s="22">
        <f t="shared" si="2"/>
        <v>1.0981041235504643</v>
      </c>
      <c r="M6" s="26" t="s">
        <v>18</v>
      </c>
      <c r="N6" t="s">
        <v>20</v>
      </c>
      <c r="O6" s="7">
        <v>165750</v>
      </c>
      <c r="P6" t="s">
        <v>21</v>
      </c>
      <c r="Q6">
        <v>401</v>
      </c>
    </row>
    <row r="7" spans="1:42" x14ac:dyDescent="0.25">
      <c r="A7" t="s">
        <v>28</v>
      </c>
      <c r="B7" t="s">
        <v>29</v>
      </c>
      <c r="C7" s="17">
        <v>45069</v>
      </c>
      <c r="D7" s="7">
        <v>432000</v>
      </c>
      <c r="E7" s="7">
        <v>432000</v>
      </c>
      <c r="F7" s="7">
        <v>219900</v>
      </c>
      <c r="G7" s="12">
        <f t="shared" si="0"/>
        <v>50.902777777777771</v>
      </c>
      <c r="H7" s="7">
        <v>439832</v>
      </c>
      <c r="I7" s="7">
        <v>173550</v>
      </c>
      <c r="J7" s="7">
        <f t="shared" si="1"/>
        <v>258450</v>
      </c>
      <c r="K7" s="7">
        <v>223390.9375</v>
      </c>
      <c r="L7" s="22">
        <f t="shared" si="2"/>
        <v>1.1569403973695218</v>
      </c>
      <c r="M7" s="26" t="s">
        <v>18</v>
      </c>
      <c r="N7" t="s">
        <v>20</v>
      </c>
      <c r="O7" s="7">
        <v>173550</v>
      </c>
      <c r="P7" t="s">
        <v>21</v>
      </c>
      <c r="Q7">
        <v>401</v>
      </c>
    </row>
    <row r="8" spans="1:42" x14ac:dyDescent="0.25">
      <c r="A8" t="s">
        <v>36</v>
      </c>
      <c r="B8" t="s">
        <v>37</v>
      </c>
      <c r="C8" s="17">
        <v>45107</v>
      </c>
      <c r="D8" s="7">
        <v>420000</v>
      </c>
      <c r="E8" s="7">
        <v>420000</v>
      </c>
      <c r="F8" s="7">
        <v>211700</v>
      </c>
      <c r="G8" s="12">
        <f t="shared" si="0"/>
        <v>50.404761904761905</v>
      </c>
      <c r="H8" s="7">
        <v>423472</v>
      </c>
      <c r="I8" s="7">
        <v>175500</v>
      </c>
      <c r="J8" s="7">
        <f t="shared" si="1"/>
        <v>244500</v>
      </c>
      <c r="K8" s="7">
        <v>208030.203125</v>
      </c>
      <c r="L8" s="22">
        <f t="shared" si="2"/>
        <v>1.1753101055863808</v>
      </c>
      <c r="M8" s="26" t="s">
        <v>18</v>
      </c>
      <c r="N8" t="s">
        <v>20</v>
      </c>
      <c r="O8" s="7">
        <v>175500</v>
      </c>
      <c r="P8" t="s">
        <v>21</v>
      </c>
      <c r="Q8">
        <v>401</v>
      </c>
    </row>
    <row r="9" spans="1:42" x14ac:dyDescent="0.25">
      <c r="A9" t="s">
        <v>22</v>
      </c>
      <c r="B9" t="s">
        <v>23</v>
      </c>
      <c r="C9" s="17">
        <v>45117</v>
      </c>
      <c r="D9" s="7">
        <v>750000</v>
      </c>
      <c r="E9" s="7">
        <v>750000</v>
      </c>
      <c r="F9" s="7">
        <v>371600</v>
      </c>
      <c r="G9" s="12">
        <f t="shared" si="0"/>
        <v>49.546666666666667</v>
      </c>
      <c r="H9" s="7">
        <v>743135</v>
      </c>
      <c r="I9" s="7">
        <v>170625</v>
      </c>
      <c r="J9" s="7">
        <f t="shared" si="1"/>
        <v>579375</v>
      </c>
      <c r="K9" s="7">
        <v>480293.625</v>
      </c>
      <c r="L9" s="22">
        <f t="shared" si="2"/>
        <v>1.2062933377473</v>
      </c>
      <c r="M9" s="26" t="s">
        <v>18</v>
      </c>
      <c r="N9" t="s">
        <v>20</v>
      </c>
      <c r="O9" s="7">
        <v>170625</v>
      </c>
      <c r="P9" t="s">
        <v>21</v>
      </c>
      <c r="Q9">
        <v>401</v>
      </c>
    </row>
    <row r="10" spans="1:42" x14ac:dyDescent="0.25">
      <c r="A10" t="s">
        <v>30</v>
      </c>
      <c r="B10" t="s">
        <v>31</v>
      </c>
      <c r="C10" s="17">
        <v>44778</v>
      </c>
      <c r="D10" s="7">
        <v>1058500</v>
      </c>
      <c r="E10" s="7">
        <v>1058500</v>
      </c>
      <c r="F10" s="7">
        <v>486100</v>
      </c>
      <c r="G10" s="12">
        <f t="shared" si="0"/>
        <v>45.923476617855457</v>
      </c>
      <c r="H10" s="7">
        <v>972282</v>
      </c>
      <c r="I10" s="7">
        <v>173550</v>
      </c>
      <c r="J10" s="7">
        <f t="shared" si="1"/>
        <v>884950</v>
      </c>
      <c r="K10" s="7">
        <v>670077.1875</v>
      </c>
      <c r="L10" s="22">
        <f t="shared" si="2"/>
        <v>1.3206687475836505</v>
      </c>
      <c r="M10" s="26" t="s">
        <v>18</v>
      </c>
      <c r="N10" t="s">
        <v>20</v>
      </c>
      <c r="O10" s="7">
        <v>173550</v>
      </c>
      <c r="P10" t="s">
        <v>21</v>
      </c>
      <c r="Q10">
        <v>401</v>
      </c>
    </row>
    <row r="11" spans="1:42" x14ac:dyDescent="0.25">
      <c r="A11" t="s">
        <v>24</v>
      </c>
      <c r="B11" t="s">
        <v>25</v>
      </c>
      <c r="C11" s="17">
        <v>45068</v>
      </c>
      <c r="D11" s="7">
        <v>595000</v>
      </c>
      <c r="E11" s="7">
        <v>595000</v>
      </c>
      <c r="F11" s="7">
        <v>273300</v>
      </c>
      <c r="G11" s="12">
        <f t="shared" si="0"/>
        <v>45.932773109243698</v>
      </c>
      <c r="H11" s="7">
        <v>546640</v>
      </c>
      <c r="I11" s="7">
        <v>156000</v>
      </c>
      <c r="J11" s="7">
        <f t="shared" si="1"/>
        <v>439000</v>
      </c>
      <c r="K11" s="7">
        <v>327718.125</v>
      </c>
      <c r="L11" s="22">
        <f t="shared" si="2"/>
        <v>1.339565823525934</v>
      </c>
      <c r="M11" s="26" t="s">
        <v>18</v>
      </c>
      <c r="N11" t="s">
        <v>20</v>
      </c>
      <c r="O11" s="7">
        <v>156000</v>
      </c>
      <c r="P11" t="s">
        <v>21</v>
      </c>
      <c r="Q11">
        <v>401</v>
      </c>
    </row>
    <row r="12" spans="1:42" x14ac:dyDescent="0.25">
      <c r="A12" t="s">
        <v>32</v>
      </c>
      <c r="B12" t="s">
        <v>33</v>
      </c>
      <c r="C12" s="17">
        <v>44764</v>
      </c>
      <c r="D12" s="7">
        <v>490000</v>
      </c>
      <c r="E12" s="7">
        <v>490000</v>
      </c>
      <c r="F12" s="7">
        <v>226500</v>
      </c>
      <c r="G12" s="12">
        <f t="shared" si="0"/>
        <v>46.224489795918366</v>
      </c>
      <c r="H12" s="7">
        <v>453078</v>
      </c>
      <c r="I12" s="7">
        <v>226200</v>
      </c>
      <c r="J12" s="7">
        <f t="shared" si="1"/>
        <v>263800</v>
      </c>
      <c r="K12" s="7">
        <v>190333.890625</v>
      </c>
      <c r="L12" s="22">
        <f t="shared" si="2"/>
        <v>1.3859854339852935</v>
      </c>
      <c r="M12" s="26" t="s">
        <v>18</v>
      </c>
      <c r="N12" t="s">
        <v>20</v>
      </c>
      <c r="O12" s="7">
        <v>226200</v>
      </c>
      <c r="P12" t="s">
        <v>21</v>
      </c>
      <c r="Q12">
        <v>401</v>
      </c>
    </row>
    <row r="13" spans="1:42" x14ac:dyDescent="0.25">
      <c r="A13" t="s">
        <v>34</v>
      </c>
      <c r="B13" t="s">
        <v>35</v>
      </c>
      <c r="C13" s="17">
        <v>44722</v>
      </c>
      <c r="D13" s="7">
        <v>601577</v>
      </c>
      <c r="E13" s="7">
        <v>601577</v>
      </c>
      <c r="F13" s="7">
        <v>273600</v>
      </c>
      <c r="G13" s="12">
        <f t="shared" si="0"/>
        <v>45.480462185223168</v>
      </c>
      <c r="H13" s="7">
        <v>547272</v>
      </c>
      <c r="I13" s="7">
        <v>220350</v>
      </c>
      <c r="J13" s="7">
        <f t="shared" si="1"/>
        <v>381227</v>
      </c>
      <c r="K13" s="7">
        <v>274263.4375</v>
      </c>
      <c r="L13" s="22">
        <f t="shared" si="2"/>
        <v>1.3900029966626521</v>
      </c>
      <c r="M13" s="26" t="s">
        <v>18</v>
      </c>
      <c r="N13" t="s">
        <v>20</v>
      </c>
      <c r="O13" s="7">
        <v>220350</v>
      </c>
      <c r="P13" t="s">
        <v>21</v>
      </c>
      <c r="Q13">
        <v>401</v>
      </c>
    </row>
    <row r="14" spans="1:42" x14ac:dyDescent="0.25">
      <c r="A14" t="s">
        <v>38</v>
      </c>
      <c r="B14" t="s">
        <v>39</v>
      </c>
      <c r="C14" s="17">
        <v>45119</v>
      </c>
      <c r="D14" s="7">
        <v>749000</v>
      </c>
      <c r="E14" s="7">
        <v>749000</v>
      </c>
      <c r="F14" s="7">
        <v>308100</v>
      </c>
      <c r="G14" s="12">
        <f t="shared" si="0"/>
        <v>41.134846461949266</v>
      </c>
      <c r="H14" s="7">
        <v>616211</v>
      </c>
      <c r="I14" s="7">
        <v>294450</v>
      </c>
      <c r="J14" s="7">
        <f t="shared" si="1"/>
        <v>454550</v>
      </c>
      <c r="K14" s="7">
        <v>269933.71875</v>
      </c>
      <c r="L14" s="22">
        <f t="shared" si="2"/>
        <v>1.6839319004121267</v>
      </c>
      <c r="M14" s="26" t="s">
        <v>18</v>
      </c>
      <c r="N14" t="s">
        <v>20</v>
      </c>
      <c r="O14" s="7">
        <v>294450</v>
      </c>
      <c r="P14" t="s">
        <v>21</v>
      </c>
      <c r="Q14">
        <v>401</v>
      </c>
    </row>
    <row r="15" spans="1:42" ht="15.75" thickBot="1" x14ac:dyDescent="0.3">
      <c r="A15" t="s">
        <v>16</v>
      </c>
      <c r="B15" t="s">
        <v>17</v>
      </c>
      <c r="C15" s="17">
        <v>44938</v>
      </c>
      <c r="D15" s="7">
        <v>750000</v>
      </c>
      <c r="E15" s="7">
        <v>750000</v>
      </c>
      <c r="F15" s="7">
        <v>276600</v>
      </c>
      <c r="G15" s="12">
        <f t="shared" si="0"/>
        <v>36.880000000000003</v>
      </c>
      <c r="H15" s="7">
        <v>553176</v>
      </c>
      <c r="I15" s="7">
        <v>182541</v>
      </c>
      <c r="J15" s="7">
        <f t="shared" si="1"/>
        <v>567459</v>
      </c>
      <c r="K15" s="7">
        <v>310935.40625</v>
      </c>
      <c r="L15" s="22">
        <f t="shared" si="2"/>
        <v>1.8250060578297362</v>
      </c>
      <c r="M15" s="26" t="s">
        <v>18</v>
      </c>
      <c r="N15" t="s">
        <v>20</v>
      </c>
      <c r="O15" s="7">
        <v>175500</v>
      </c>
      <c r="P15" t="s">
        <v>21</v>
      </c>
      <c r="Q15">
        <v>401</v>
      </c>
    </row>
    <row r="16" spans="1:42" ht="15.75" thickTop="1" x14ac:dyDescent="0.25">
      <c r="A16" s="3"/>
      <c r="B16" s="3"/>
      <c r="C16" s="18" t="s">
        <v>45</v>
      </c>
      <c r="D16" s="8">
        <f>SUM(D5:D15)</f>
        <v>6811077</v>
      </c>
      <c r="E16" s="8">
        <f>SUM(E5:E15)</f>
        <v>6811077</v>
      </c>
      <c r="F16" s="8">
        <f>SUM(F5:F15)</f>
        <v>3192000</v>
      </c>
      <c r="G16" s="13"/>
      <c r="H16" s="8">
        <f>SUM(H5:H15)</f>
        <v>6384205</v>
      </c>
      <c r="I16" s="8"/>
      <c r="J16" s="8">
        <f>SUM(J5:J15)</f>
        <v>4628811</v>
      </c>
      <c r="K16" s="8">
        <f>SUM(K5:K15)</f>
        <v>3525116.625</v>
      </c>
      <c r="L16" s="23"/>
      <c r="M16" s="27"/>
      <c r="N16" s="3"/>
      <c r="O16" s="8"/>
      <c r="P16" s="3"/>
      <c r="Q16" s="3"/>
    </row>
    <row r="17" spans="1:17" x14ac:dyDescent="0.25">
      <c r="A17" s="4"/>
      <c r="B17" s="4"/>
      <c r="C17" s="19"/>
      <c r="D17" s="9"/>
      <c r="E17" s="9"/>
      <c r="F17" s="9" t="s">
        <v>46</v>
      </c>
      <c r="G17" s="14">
        <f>F16/E16*100</f>
        <v>46.864835032697471</v>
      </c>
      <c r="H17" s="9"/>
      <c r="I17" s="9"/>
      <c r="J17" s="9"/>
      <c r="K17" s="31" t="s">
        <v>47</v>
      </c>
      <c r="L17" s="32">
        <f>J16/K16</f>
        <v>1.3130944284715687</v>
      </c>
      <c r="M17" s="28" t="s">
        <v>19</v>
      </c>
      <c r="N17" s="4"/>
      <c r="O17" s="9"/>
      <c r="P17" s="4"/>
      <c r="Q17" s="4"/>
    </row>
    <row r="18" spans="1:17" x14ac:dyDescent="0.25">
      <c r="A18" s="5"/>
      <c r="B18" s="5"/>
      <c r="C18" s="20"/>
      <c r="D18" s="10"/>
      <c r="E18" s="10"/>
      <c r="F18" s="10" t="s">
        <v>48</v>
      </c>
      <c r="G18" s="15">
        <f ca="1">STDEV(G5:G22)</f>
        <v>7.447688451992815</v>
      </c>
      <c r="H18" s="10"/>
      <c r="I18" s="10"/>
      <c r="J18" s="10"/>
      <c r="K18" s="10" t="s">
        <v>49</v>
      </c>
      <c r="L18" s="24">
        <f ca="1">AVERAGE(L5:L22)</f>
        <v>1.3694642293408963</v>
      </c>
      <c r="M18" s="30" t="s">
        <v>19</v>
      </c>
      <c r="N18" s="5"/>
      <c r="O18" s="10"/>
      <c r="P18" s="5"/>
      <c r="Q18" s="5"/>
    </row>
    <row r="21" spans="1:17" x14ac:dyDescent="0.25">
      <c r="A21" t="s">
        <v>50</v>
      </c>
      <c r="B21" t="s">
        <v>40</v>
      </c>
      <c r="C21" s="17">
        <v>44882</v>
      </c>
      <c r="D21" s="7">
        <v>456000</v>
      </c>
      <c r="E21" s="7">
        <v>456000</v>
      </c>
      <c r="F21" s="7">
        <v>292600</v>
      </c>
      <c r="G21" s="12">
        <f>F21/E21*100</f>
        <v>64.166666666666671</v>
      </c>
      <c r="H21" s="7">
        <v>609203</v>
      </c>
      <c r="I21" s="7">
        <v>253500</v>
      </c>
      <c r="J21" s="7">
        <f>E21-I21</f>
        <v>202500</v>
      </c>
      <c r="K21" s="7">
        <v>298408.5625</v>
      </c>
      <c r="L21" s="22">
        <f>J21/K21</f>
        <v>0.67859983072704222</v>
      </c>
      <c r="M21" s="26" t="s">
        <v>18</v>
      </c>
      <c r="N21" t="s">
        <v>20</v>
      </c>
      <c r="O21" s="7">
        <v>253500</v>
      </c>
      <c r="P21" t="s">
        <v>21</v>
      </c>
      <c r="Q21">
        <v>401</v>
      </c>
    </row>
    <row r="22" spans="1:17" x14ac:dyDescent="0.25">
      <c r="A22" t="s">
        <v>41</v>
      </c>
      <c r="B22" t="s">
        <v>42</v>
      </c>
      <c r="C22" s="17">
        <v>44785</v>
      </c>
      <c r="D22" s="7">
        <v>600000</v>
      </c>
      <c r="E22" s="7">
        <v>600000</v>
      </c>
      <c r="F22" s="7">
        <v>201700</v>
      </c>
      <c r="G22" s="12">
        <f>F22/E22*100</f>
        <v>33.616666666666667</v>
      </c>
      <c r="H22" s="7">
        <v>403328</v>
      </c>
      <c r="I22" s="7">
        <v>157950</v>
      </c>
      <c r="J22" s="7">
        <f>E22-I22</f>
        <v>442050</v>
      </c>
      <c r="K22" s="7">
        <v>205854.03125</v>
      </c>
      <c r="L22" s="22">
        <f>J22/K22</f>
        <v>2.1473954010798613</v>
      </c>
      <c r="M22" s="26" t="s">
        <v>18</v>
      </c>
      <c r="N22" t="s">
        <v>20</v>
      </c>
      <c r="O22" s="7">
        <v>157950</v>
      </c>
      <c r="P22" t="s">
        <v>21</v>
      </c>
      <c r="Q22">
        <v>401</v>
      </c>
    </row>
  </sheetData>
  <sortState ref="A5:Q15">
    <sortCondition ref="L5:L15"/>
  </sortState>
  <mergeCells count="1">
    <mergeCell ref="A1:P1"/>
  </mergeCells>
  <conditionalFormatting sqref="A5:Q15 A21:Q2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2025-03-04T00:01:05Z</cp:lastPrinted>
  <dcterms:created xsi:type="dcterms:W3CDTF">2025-01-30T18:10:15Z</dcterms:created>
  <dcterms:modified xsi:type="dcterms:W3CDTF">2025-03-04T00:01:08Z</dcterms:modified>
</cp:coreProperties>
</file>