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Land Analysis" sheetId="2" r:id="rId1"/>
    <sheet name="Sheet1" sheetId="1"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2" l="1"/>
  <c r="I12" i="2"/>
  <c r="M12" i="2" s="1"/>
  <c r="G13" i="2"/>
  <c r="I13" i="2"/>
  <c r="M13" i="2" s="1"/>
  <c r="G3" i="2"/>
  <c r="I3" i="2"/>
  <c r="M3" i="2" s="1"/>
  <c r="G4" i="2"/>
  <c r="I4" i="2"/>
  <c r="M4" i="2" s="1"/>
  <c r="G15" i="2"/>
  <c r="I15" i="2"/>
  <c r="G16" i="2"/>
  <c r="I16" i="2"/>
  <c r="G5" i="2"/>
  <c r="I5" i="2"/>
  <c r="M5" i="2" s="1"/>
  <c r="G14" i="2"/>
  <c r="I14" i="2"/>
  <c r="G6" i="2"/>
  <c r="I6" i="2"/>
  <c r="M6" i="2" s="1"/>
  <c r="G18" i="2"/>
  <c r="I18" i="2"/>
  <c r="G19" i="2"/>
  <c r="I19" i="2"/>
  <c r="M19" i="2" s="1"/>
  <c r="G20" i="2"/>
  <c r="I20" i="2"/>
  <c r="M20" i="2" s="1"/>
  <c r="G17" i="2"/>
  <c r="I17" i="2"/>
  <c r="G7" i="2"/>
  <c r="I7" i="2"/>
  <c r="M7" i="2" s="1"/>
  <c r="D8" i="2"/>
  <c r="E8" i="2"/>
  <c r="F8" i="2"/>
  <c r="H8" i="2"/>
  <c r="J8" i="2"/>
  <c r="K8" i="2"/>
  <c r="M16" i="2" l="1"/>
  <c r="M14" i="2"/>
  <c r="G9" i="2"/>
  <c r="G10" i="2"/>
  <c r="M18" i="2"/>
  <c r="M17" i="2"/>
  <c r="M15" i="2"/>
  <c r="I8" i="2"/>
  <c r="K10" i="2" l="1"/>
</calcChain>
</file>

<file path=xl/sharedStrings.xml><?xml version="1.0" encoding="utf-8"?>
<sst xmlns="http://schemas.openxmlformats.org/spreadsheetml/2006/main" count="130" uniqueCount="84">
  <si>
    <t>Parcel Number</t>
  </si>
  <si>
    <t>Street Address</t>
  </si>
  <si>
    <t>Sale Date</t>
  </si>
  <si>
    <t>Sale Price</t>
  </si>
  <si>
    <t>Adj. Sale $</t>
  </si>
  <si>
    <t>Cur. Asmnt.</t>
  </si>
  <si>
    <t>Asd/Adj. Sale</t>
  </si>
  <si>
    <t>Cur. Appraisal</t>
  </si>
  <si>
    <t>Land Residual</t>
  </si>
  <si>
    <t>Est. Land Value</t>
  </si>
  <si>
    <t>Effec. Front</t>
  </si>
  <si>
    <t>Depth</t>
  </si>
  <si>
    <t>Dollars/FF</t>
  </si>
  <si>
    <t>Land Table</t>
  </si>
  <si>
    <t>008-014-028-00</t>
  </si>
  <si>
    <t>4097 HUNT RD</t>
  </si>
  <si>
    <t>LAKE NEPESSING LAKE FRONT</t>
  </si>
  <si>
    <t>008-014-036-00</t>
  </si>
  <si>
    <t>4058 HUNT RD</t>
  </si>
  <si>
    <t>008-014-039-01</t>
  </si>
  <si>
    <t>4089 HUNT RD</t>
  </si>
  <si>
    <t>008-023-024-00</t>
  </si>
  <si>
    <t>3738 SOUTH SHORE DR</t>
  </si>
  <si>
    <t>008-260-026-00</t>
  </si>
  <si>
    <t>4078 HERON DR</t>
  </si>
  <si>
    <t>008-400-005-00</t>
  </si>
  <si>
    <t>3967 HUNT RD</t>
  </si>
  <si>
    <t>008-400-011-00</t>
  </si>
  <si>
    <t>3939 HUNT RD</t>
  </si>
  <si>
    <t>008-400-027-00</t>
  </si>
  <si>
    <t>3865 HUNT RD</t>
  </si>
  <si>
    <t>008-450-002-00</t>
  </si>
  <si>
    <t>3689 LAKE SHORE DR</t>
  </si>
  <si>
    <t>008-450-003-00</t>
  </si>
  <si>
    <t>3681 LAKE SHORE DR</t>
  </si>
  <si>
    <t>008-450-016-00</t>
  </si>
  <si>
    <t>3607 LAKE SHORE DR</t>
  </si>
  <si>
    <t>008-450-017-00</t>
  </si>
  <si>
    <t>3605 LAKE SHORE DR</t>
  </si>
  <si>
    <t>008-460-009-00</t>
  </si>
  <si>
    <t>1380 PRATT DR</t>
  </si>
  <si>
    <t>008-480-001-00</t>
  </si>
  <si>
    <t>3729 HUNT RD</t>
  </si>
  <si>
    <t>Totals:</t>
  </si>
  <si>
    <t>Sale. Ratio =&gt;</t>
  </si>
  <si>
    <t>Average</t>
  </si>
  <si>
    <t>Std. Dev. =&gt;</t>
  </si>
  <si>
    <t>per FF=&gt;</t>
  </si>
  <si>
    <t>Outliers</t>
  </si>
  <si>
    <t>LAKE NEPESSING LAKE FRONT - NO VACANT SALES - THIS IS A LAND RESIDUAL STUDY FOR 2025 LAND VALUES</t>
  </si>
  <si>
    <t>LAKE LAPEER LAKE FRONT - NO VACANT SALES - THIS IS A LAND RESIDUAL STUDY FOR 2025 LAND VALUES</t>
  </si>
  <si>
    <t>008-280-001-00</t>
  </si>
  <si>
    <t>3807 MITCHELL RD</t>
  </si>
  <si>
    <t>LAKE LAPEER LAKE FRONT</t>
  </si>
  <si>
    <t>008-280-003-00</t>
  </si>
  <si>
    <t>3797 MITCHELL RD</t>
  </si>
  <si>
    <t>008-283-032-01</t>
  </si>
  <si>
    <t>3814 LAKE LAPEER DR</t>
  </si>
  <si>
    <t>008-283-034-00</t>
  </si>
  <si>
    <t>3792 LAKE LAPEER DR</t>
  </si>
  <si>
    <t>008-283-039-00</t>
  </si>
  <si>
    <t>3750 LAKE LAPEER DR</t>
  </si>
  <si>
    <t>008-283-043-00</t>
  </si>
  <si>
    <t>2800 ISLAND POINT DR</t>
  </si>
  <si>
    <t>008-283-044-00</t>
  </si>
  <si>
    <t>2807 ISLAND POINT DR</t>
  </si>
  <si>
    <t>008-283-054-00</t>
  </si>
  <si>
    <t>2861 ISLAND POINT DR</t>
  </si>
  <si>
    <t>008-283-065-00</t>
  </si>
  <si>
    <t>2954 ISLAND POINT DR</t>
  </si>
  <si>
    <t>008-285-183-00</t>
  </si>
  <si>
    <t>2951 WOODLAND CT</t>
  </si>
  <si>
    <t>008-283-067-00</t>
  </si>
  <si>
    <t>2942 ISLAND POINT DR</t>
  </si>
  <si>
    <t>008-283-069-00</t>
  </si>
  <si>
    <t>ISLAND POINT DR</t>
  </si>
  <si>
    <t>008-180-016-00</t>
  </si>
  <si>
    <t>2926 GALWAY BAY</t>
  </si>
  <si>
    <t>008-283-092-00</t>
  </si>
  <si>
    <t>2872 SUNSET CIRCLE</t>
  </si>
  <si>
    <t>Market values of vacant land sales on Lake Lapeer and Lake Nepessing have within the last several been equal in value. There are not vacant land sales on either of these</t>
  </si>
  <si>
    <t>lakes within the Apr 1,'22-Mar 31,'24 time frame. Therefore the land residual method was developed and once again it is evident the land values are still very similar.</t>
  </si>
  <si>
    <t xml:space="preserve">Both Lake Lapeer and Lake Nepesssing lake front Land Values are determined by this study to appropiately be $2,200 per front foot of lake frontage. </t>
  </si>
  <si>
    <t>The larger acreage parcels being 5-10 acres on Lake Nepessing were increase by 12% which is the same front foot % of increase.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</si>
</sst>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164" formatCode="#0.00_);[Red]\(#0.00\)"/>
    <numFmt numFmtId="165" formatCode="mm/dd/yy"/>
    <numFmt numFmtId="166" formatCode="#,##0.0_);[Red]\(#,##0.0\)"/>
    <numFmt numFmtId="167" formatCode="#0.0_);[Red]\(#0.0\)"/>
    <numFmt numFmtId="168" formatCode="&quot;$&quot;#,##0_);[Red]\(&quot;$&quot;#,##0.00\)"/>
  </numFmts>
  <fonts count="8" x14ac:knownFonts="1">
    <font>
      <sz val="11"/>
      <color theme="1"/>
      <name val="Calibri"/>
      <family val="2"/>
      <scheme val="minor"/>
    </font>
    <font>
      <b/>
      <sz val="11"/>
      <color rgb="FFFFFFFF"/>
      <name val="Calibri"/>
      <family val="2"/>
      <scheme val="minor"/>
    </font>
    <font>
      <b/>
      <sz val="11"/>
      <color rgb="FF000000"/>
      <name val="Calibri"/>
      <family val="2"/>
      <scheme val="minor"/>
    </font>
    <font>
      <b/>
      <sz val="14"/>
      <color theme="1"/>
      <name val="Calibri"/>
      <family val="2"/>
      <scheme val="minor"/>
    </font>
    <font>
      <b/>
      <i/>
      <sz val="11"/>
      <color theme="1"/>
      <name val="Calibri"/>
      <family val="2"/>
      <scheme val="minor"/>
    </font>
    <font>
      <i/>
      <sz val="14"/>
      <color theme="1"/>
      <name val="Calibri"/>
      <family val="2"/>
      <scheme val="minor"/>
    </font>
    <font>
      <b/>
      <i/>
      <sz val="14"/>
      <color rgb="FFFF0000"/>
      <name val="Calibri"/>
      <family val="2"/>
      <scheme val="minor"/>
    </font>
    <font>
      <b/>
      <sz val="11"/>
      <color rgb="FFFF0000"/>
      <name val="Calibri"/>
      <family val="2"/>
      <scheme val="minor"/>
    </font>
  </fonts>
  <fills count="5">
    <fill>
      <patternFill patternType="none"/>
    </fill>
    <fill>
      <patternFill patternType="gray125"/>
    </fill>
    <fill>
      <patternFill patternType="solid">
        <fgColor rgb="FF008080"/>
        <bgColor indexed="64"/>
      </patternFill>
    </fill>
    <fill>
      <patternFill patternType="solid">
        <fgColor rgb="FFFFFFFF"/>
        <bgColor indexed="64"/>
      </patternFill>
    </fill>
    <fill>
      <patternFill patternType="solid">
        <fgColor rgb="FFFFFF00"/>
        <bgColor indexed="64"/>
      </patternFill>
    </fill>
  </fills>
  <borders count="3">
    <border>
      <left/>
      <right/>
      <top/>
      <bottom/>
      <diagonal/>
    </border>
    <border>
      <left/>
      <right/>
      <top style="double">
        <color indexed="64"/>
      </top>
      <bottom/>
      <diagonal/>
    </border>
    <border>
      <left/>
      <right/>
      <top/>
      <bottom style="thin">
        <color indexed="64"/>
      </bottom>
      <diagonal/>
    </border>
  </borders>
  <cellStyleXfs count="1">
    <xf numFmtId="0" fontId="0" fillId="0" borderId="0"/>
  </cellStyleXfs>
  <cellXfs count="72">
    <xf numFmtId="0" fontId="0" fillId="0" borderId="0" xfId="0"/>
    <xf numFmtId="0" fontId="1" fillId="2" borderId="0" xfId="0" applyFont="1" applyFill="1" applyAlignment="1">
      <alignment horizontal="center"/>
    </xf>
    <xf numFmtId="0" fontId="0" fillId="0" borderId="0" xfId="0" applyAlignment="1">
      <alignment horizontal="center"/>
    </xf>
    <xf numFmtId="0" fontId="2" fillId="3" borderId="1" xfId="0" applyFont="1" applyFill="1" applyBorder="1"/>
    <xf numFmtId="0" fontId="2" fillId="3" borderId="0" xfId="0" applyFont="1" applyFill="1" applyBorder="1"/>
    <xf numFmtId="0" fontId="2" fillId="3" borderId="2" xfId="0" applyFont="1" applyFill="1" applyBorder="1"/>
    <xf numFmtId="6" fontId="1" fillId="2" borderId="0" xfId="0" applyNumberFormat="1" applyFont="1" applyFill="1" applyAlignment="1">
      <alignment horizontal="center"/>
    </xf>
    <xf numFmtId="6" fontId="0" fillId="0" borderId="0" xfId="0" applyNumberFormat="1"/>
    <xf numFmtId="6" fontId="2" fillId="3" borderId="1" xfId="0" applyNumberFormat="1" applyFont="1" applyFill="1" applyBorder="1"/>
    <xf numFmtId="6" fontId="2" fillId="3" borderId="0" xfId="0" applyNumberFormat="1" applyFont="1" applyFill="1" applyBorder="1"/>
    <xf numFmtId="6" fontId="2" fillId="3" borderId="2" xfId="0" applyNumberFormat="1" applyFont="1" applyFill="1" applyBorder="1"/>
    <xf numFmtId="164" fontId="1" fillId="2" borderId="0" xfId="0" applyNumberFormat="1" applyFont="1" applyFill="1" applyAlignment="1">
      <alignment horizontal="center"/>
    </xf>
    <xf numFmtId="164" fontId="0" fillId="0" borderId="0" xfId="0" applyNumberFormat="1"/>
    <xf numFmtId="164" fontId="2" fillId="3" borderId="1" xfId="0" applyNumberFormat="1" applyFont="1" applyFill="1" applyBorder="1"/>
    <xf numFmtId="164" fontId="2" fillId="3" borderId="0" xfId="0" applyNumberFormat="1" applyFont="1" applyFill="1" applyBorder="1"/>
    <xf numFmtId="164" fontId="2" fillId="3" borderId="2" xfId="0" applyNumberFormat="1" applyFont="1" applyFill="1" applyBorder="1"/>
    <xf numFmtId="165" fontId="1" fillId="2" borderId="0" xfId="0" applyNumberFormat="1" applyFont="1" applyFill="1" applyAlignment="1">
      <alignment horizontal="center"/>
    </xf>
    <xf numFmtId="165" fontId="0" fillId="0" borderId="0" xfId="0" applyNumberFormat="1"/>
    <xf numFmtId="165" fontId="2" fillId="3" borderId="1" xfId="0" applyNumberFormat="1" applyFont="1" applyFill="1" applyBorder="1"/>
    <xf numFmtId="165" fontId="2" fillId="3" borderId="0" xfId="0" applyNumberFormat="1" applyFont="1" applyFill="1" applyBorder="1"/>
    <xf numFmtId="165" fontId="2" fillId="3" borderId="2" xfId="0" applyNumberFormat="1" applyFont="1" applyFill="1" applyBorder="1"/>
    <xf numFmtId="166" fontId="1" fillId="2" borderId="0" xfId="0" applyNumberFormat="1" applyFont="1" applyFill="1" applyAlignment="1">
      <alignment horizontal="center"/>
    </xf>
    <xf numFmtId="166" fontId="0" fillId="0" borderId="0" xfId="0" applyNumberFormat="1"/>
    <xf numFmtId="166" fontId="2" fillId="3" borderId="1" xfId="0" applyNumberFormat="1" applyFont="1" applyFill="1" applyBorder="1"/>
    <xf numFmtId="167" fontId="1" fillId="2" borderId="0" xfId="0" applyNumberFormat="1" applyFont="1" applyFill="1" applyAlignment="1">
      <alignment horizontal="center"/>
    </xf>
    <xf numFmtId="167" fontId="0" fillId="0" borderId="0" xfId="0" applyNumberFormat="1"/>
    <xf numFmtId="167" fontId="2" fillId="3" borderId="1" xfId="0" applyNumberFormat="1" applyFont="1" applyFill="1" applyBorder="1"/>
    <xf numFmtId="167" fontId="2" fillId="3" borderId="0" xfId="0" applyNumberFormat="1" applyFont="1" applyFill="1" applyBorder="1"/>
    <xf numFmtId="167" fontId="2" fillId="3" borderId="2" xfId="0" applyNumberFormat="1" applyFont="1" applyFill="1" applyBorder="1"/>
    <xf numFmtId="6" fontId="2" fillId="4" borderId="0" xfId="0" applyNumberFormat="1" applyFont="1" applyFill="1" applyBorder="1"/>
    <xf numFmtId="0" fontId="0" fillId="0" borderId="0" xfId="0"/>
    <xf numFmtId="0" fontId="1" fillId="2" borderId="0" xfId="0" applyFont="1" applyFill="1" applyAlignment="1">
      <alignment horizontal="center"/>
    </xf>
    <xf numFmtId="0" fontId="2" fillId="3" borderId="1" xfId="0" applyFont="1" applyFill="1" applyBorder="1"/>
    <xf numFmtId="0" fontId="2" fillId="3" borderId="0" xfId="0" applyFont="1" applyFill="1" applyBorder="1"/>
    <xf numFmtId="0" fontId="2" fillId="3" borderId="2" xfId="0" applyFont="1" applyFill="1" applyBorder="1"/>
    <xf numFmtId="6" fontId="1" fillId="2" borderId="0" xfId="0" applyNumberFormat="1" applyFont="1" applyFill="1" applyAlignment="1">
      <alignment horizontal="center"/>
    </xf>
    <xf numFmtId="6" fontId="0" fillId="0" borderId="0" xfId="0" applyNumberFormat="1"/>
    <xf numFmtId="6" fontId="2" fillId="3" borderId="1" xfId="0" applyNumberFormat="1" applyFont="1" applyFill="1" applyBorder="1"/>
    <xf numFmtId="6" fontId="2" fillId="3" borderId="0" xfId="0" applyNumberFormat="1" applyFont="1" applyFill="1" applyBorder="1"/>
    <xf numFmtId="6" fontId="2" fillId="3" borderId="2" xfId="0" applyNumberFormat="1" applyFont="1" applyFill="1" applyBorder="1"/>
    <xf numFmtId="164" fontId="1" fillId="2" borderId="0" xfId="0" applyNumberFormat="1" applyFont="1" applyFill="1" applyAlignment="1">
      <alignment horizontal="center"/>
    </xf>
    <xf numFmtId="164" fontId="0" fillId="0" borderId="0" xfId="0" applyNumberFormat="1"/>
    <xf numFmtId="164" fontId="2" fillId="3" borderId="1" xfId="0" applyNumberFormat="1" applyFont="1" applyFill="1" applyBorder="1"/>
    <xf numFmtId="164" fontId="2" fillId="3" borderId="0" xfId="0" applyNumberFormat="1" applyFont="1" applyFill="1" applyBorder="1"/>
    <xf numFmtId="164" fontId="2" fillId="3" borderId="2" xfId="0" applyNumberFormat="1" applyFont="1" applyFill="1" applyBorder="1"/>
    <xf numFmtId="165" fontId="1" fillId="2" borderId="0" xfId="0" applyNumberFormat="1" applyFont="1" applyFill="1" applyAlignment="1">
      <alignment horizontal="center"/>
    </xf>
    <xf numFmtId="165" fontId="0" fillId="0" borderId="0" xfId="0" applyNumberFormat="1"/>
    <xf numFmtId="165" fontId="2" fillId="3" borderId="1" xfId="0" applyNumberFormat="1" applyFont="1" applyFill="1" applyBorder="1"/>
    <xf numFmtId="165" fontId="2" fillId="3" borderId="0" xfId="0" applyNumberFormat="1" applyFont="1" applyFill="1" applyBorder="1"/>
    <xf numFmtId="165" fontId="2" fillId="3" borderId="2" xfId="0" applyNumberFormat="1" applyFont="1" applyFill="1" applyBorder="1"/>
    <xf numFmtId="166" fontId="1" fillId="2" borderId="0" xfId="0" applyNumberFormat="1" applyFont="1" applyFill="1" applyAlignment="1">
      <alignment horizontal="center"/>
    </xf>
    <xf numFmtId="166" fontId="0" fillId="0" borderId="0" xfId="0" applyNumberFormat="1"/>
    <xf numFmtId="166" fontId="2" fillId="3" borderId="1" xfId="0" applyNumberFormat="1" applyFont="1" applyFill="1" applyBorder="1"/>
    <xf numFmtId="167" fontId="1" fillId="2" borderId="0" xfId="0" applyNumberFormat="1" applyFont="1" applyFill="1" applyAlignment="1">
      <alignment horizontal="center"/>
    </xf>
    <xf numFmtId="167" fontId="0" fillId="0" borderId="0" xfId="0" applyNumberFormat="1"/>
    <xf numFmtId="167" fontId="2" fillId="3" borderId="1" xfId="0" applyNumberFormat="1" applyFont="1" applyFill="1" applyBorder="1"/>
    <xf numFmtId="167" fontId="2" fillId="3" borderId="0" xfId="0" applyNumberFormat="1" applyFont="1" applyFill="1" applyBorder="1"/>
    <xf numFmtId="167" fontId="2" fillId="3" borderId="2" xfId="0" applyNumberFormat="1" applyFont="1" applyFill="1" applyBorder="1"/>
    <xf numFmtId="166" fontId="2" fillId="4" borderId="0" xfId="0" applyNumberFormat="1" applyFont="1" applyFill="1" applyBorder="1"/>
    <xf numFmtId="6" fontId="2" fillId="4" borderId="2" xfId="0" applyNumberFormat="1" applyFont="1" applyFill="1" applyBorder="1"/>
    <xf numFmtId="168" fontId="2" fillId="4" borderId="2" xfId="0" applyNumberFormat="1" applyFont="1" applyFill="1" applyBorder="1"/>
    <xf numFmtId="0" fontId="4" fillId="0" borderId="0" xfId="0" applyFont="1"/>
    <xf numFmtId="0" fontId="5" fillId="0" borderId="0" xfId="0" applyFont="1"/>
    <xf numFmtId="0" fontId="6" fillId="4" borderId="0" xfId="0" applyFont="1" applyFill="1"/>
    <xf numFmtId="0" fontId="7" fillId="4" borderId="0" xfId="0" applyFont="1" applyFill="1"/>
    <xf numFmtId="165" fontId="7" fillId="4" borderId="0" xfId="0" applyNumberFormat="1" applyFont="1" applyFill="1"/>
    <xf numFmtId="6" fontId="7" fillId="4" borderId="0" xfId="0" applyNumberFormat="1" applyFont="1" applyFill="1"/>
    <xf numFmtId="164" fontId="7" fillId="4" borderId="0" xfId="0" applyNumberFormat="1" applyFont="1" applyFill="1"/>
    <xf numFmtId="166" fontId="7" fillId="4" borderId="0" xfId="0" applyNumberFormat="1" applyFont="1" applyFill="1"/>
    <xf numFmtId="167" fontId="7" fillId="4" borderId="0" xfId="0" applyNumberFormat="1" applyFont="1" applyFill="1"/>
    <xf numFmtId="6" fontId="3" fillId="0" borderId="0" xfId="0" applyNumberFormat="1" applyFont="1" applyAlignment="1">
      <alignment horizontal="center"/>
    </xf>
    <xf numFmtId="0" fontId="5" fillId="0" borderId="0" xfId="0" applyFont="1" applyAlignment="1">
      <alignment horizontal="center"/>
    </xf>
  </cellXfs>
  <cellStyles count="1">
    <cellStyle name="Normal" xfId="0" builtinId="0"/>
  </cellStyles>
  <dxfs count="2">
    <dxf>
      <fill>
        <patternFill>
          <bgColor rgb="FFFFFFFF"/>
        </patternFill>
      </fill>
    </dxf>
    <dxf>
      <fill>
        <patternFill>
          <bgColor rgb="FFA7E4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6"/>
  <sheetViews>
    <sheetView tabSelected="1" topLeftCell="A25" workbookViewId="0">
      <selection activeCell="A47" sqref="A47"/>
    </sheetView>
  </sheetViews>
  <sheetFormatPr defaultRowHeight="15" x14ac:dyDescent="0.25"/>
  <cols>
    <col min="1" max="1" width="14.28515625" bestFit="1" customWidth="1"/>
    <col min="2" max="2" width="20.85546875" bestFit="1" customWidth="1"/>
    <col min="3" max="3" width="9.28515625" style="17" bestFit="1" customWidth="1"/>
    <col min="4" max="5" width="10.85546875" style="7" bestFit="1" customWidth="1"/>
    <col min="6" max="6" width="12.7109375" style="7" bestFit="1" customWidth="1"/>
    <col min="7" max="7" width="12.85546875" style="12" bestFit="1" customWidth="1"/>
    <col min="8" max="8" width="13.42578125" style="7" bestFit="1" customWidth="1"/>
    <col min="9" max="9" width="13.28515625" style="7" bestFit="1" customWidth="1"/>
    <col min="10" max="10" width="14.42578125" style="7" bestFit="1" customWidth="1"/>
    <col min="11" max="11" width="11.140625" style="22" bestFit="1" customWidth="1"/>
    <col min="12" max="12" width="6.42578125" style="25" bestFit="1" customWidth="1"/>
    <col min="13" max="13" width="10" style="7" bestFit="1" customWidth="1"/>
    <col min="14" max="14" width="27.28515625" bestFit="1" customWidth="1"/>
  </cols>
  <sheetData>
    <row r="1" spans="1:34" ht="18.75" x14ac:dyDescent="0.3">
      <c r="A1" s="70" t="s">
        <v>49</v>
      </c>
      <c r="B1" s="70"/>
      <c r="C1" s="70"/>
      <c r="D1" s="70"/>
      <c r="E1" s="70"/>
      <c r="F1" s="70"/>
      <c r="G1" s="70"/>
      <c r="H1" s="70"/>
      <c r="I1" s="70"/>
      <c r="J1" s="70"/>
      <c r="K1" s="70"/>
      <c r="L1" s="70"/>
      <c r="M1" s="70"/>
      <c r="N1" s="70"/>
    </row>
    <row r="2" spans="1:34" x14ac:dyDescent="0.25">
      <c r="A2" s="1" t="s">
        <v>0</v>
      </c>
      <c r="B2" s="1" t="s">
        <v>1</v>
      </c>
      <c r="C2" s="16" t="s">
        <v>2</v>
      </c>
      <c r="D2" s="6" t="s">
        <v>3</v>
      </c>
      <c r="E2" s="6" t="s">
        <v>4</v>
      </c>
      <c r="F2" s="6" t="s">
        <v>5</v>
      </c>
      <c r="G2" s="11" t="s">
        <v>6</v>
      </c>
      <c r="H2" s="6" t="s">
        <v>7</v>
      </c>
      <c r="I2" s="6" t="s">
        <v>8</v>
      </c>
      <c r="J2" s="6" t="s">
        <v>9</v>
      </c>
      <c r="K2" s="21" t="s">
        <v>10</v>
      </c>
      <c r="L2" s="24" t="s">
        <v>11</v>
      </c>
      <c r="M2" s="6" t="s">
        <v>12</v>
      </c>
      <c r="N2" s="1" t="s">
        <v>13</v>
      </c>
      <c r="O2" s="2"/>
      <c r="P2" s="2"/>
      <c r="Q2" s="2"/>
      <c r="R2" s="2"/>
      <c r="S2" s="2"/>
      <c r="T2" s="2"/>
      <c r="U2" s="2"/>
      <c r="V2" s="2"/>
      <c r="W2" s="2"/>
      <c r="X2" s="2"/>
      <c r="Y2" s="2"/>
      <c r="Z2" s="2"/>
      <c r="AA2" s="2"/>
      <c r="AB2" s="2"/>
      <c r="AC2" s="2"/>
      <c r="AD2" s="2"/>
      <c r="AE2" s="2"/>
      <c r="AF2" s="2"/>
      <c r="AG2" s="2"/>
      <c r="AH2" s="2"/>
    </row>
    <row r="3" spans="1:34" x14ac:dyDescent="0.25">
      <c r="A3" t="s">
        <v>19</v>
      </c>
      <c r="B3" t="s">
        <v>20</v>
      </c>
      <c r="C3" s="17">
        <v>45261</v>
      </c>
      <c r="D3" s="7">
        <v>300000</v>
      </c>
      <c r="E3" s="7">
        <v>300000</v>
      </c>
      <c r="F3" s="7">
        <v>168900</v>
      </c>
      <c r="G3" s="12">
        <f>F3/E3*100</f>
        <v>56.3</v>
      </c>
      <c r="H3" s="7">
        <v>337778</v>
      </c>
      <c r="I3" s="7">
        <f>E3-89153</f>
        <v>210847</v>
      </c>
      <c r="J3" s="7">
        <v>248625</v>
      </c>
      <c r="K3" s="22">
        <v>150</v>
      </c>
      <c r="L3" s="25">
        <v>113.400002</v>
      </c>
      <c r="M3" s="7">
        <f>I3/K3</f>
        <v>1405.6466666666668</v>
      </c>
      <c r="N3" t="s">
        <v>16</v>
      </c>
    </row>
    <row r="4" spans="1:34" x14ac:dyDescent="0.25">
      <c r="A4" t="s">
        <v>21</v>
      </c>
      <c r="B4" t="s">
        <v>22</v>
      </c>
      <c r="C4" s="17">
        <v>45121</v>
      </c>
      <c r="D4" s="7">
        <v>257050</v>
      </c>
      <c r="E4" s="7">
        <v>257050</v>
      </c>
      <c r="F4" s="7">
        <v>106800</v>
      </c>
      <c r="G4" s="12">
        <f>F4/E4*100</f>
        <v>41.548336899435903</v>
      </c>
      <c r="H4" s="7">
        <v>213673</v>
      </c>
      <c r="I4" s="7">
        <f>E4-116173</f>
        <v>140877</v>
      </c>
      <c r="J4" s="7">
        <v>97500</v>
      </c>
      <c r="K4" s="22">
        <v>50</v>
      </c>
      <c r="L4" s="25">
        <v>200</v>
      </c>
      <c r="M4" s="7">
        <f>I4/K4</f>
        <v>2817.54</v>
      </c>
      <c r="N4" t="s">
        <v>16</v>
      </c>
    </row>
    <row r="5" spans="1:34" x14ac:dyDescent="0.25">
      <c r="A5" t="s">
        <v>27</v>
      </c>
      <c r="B5" t="s">
        <v>28</v>
      </c>
      <c r="C5" s="17">
        <v>44902</v>
      </c>
      <c r="D5" s="7">
        <v>227500</v>
      </c>
      <c r="E5" s="7">
        <v>227500</v>
      </c>
      <c r="F5" s="7">
        <v>98800</v>
      </c>
      <c r="G5" s="12">
        <f>F5/E5*100</f>
        <v>43.428571428571431</v>
      </c>
      <c r="H5" s="7">
        <v>197619</v>
      </c>
      <c r="I5" s="7">
        <f>E5-100119</f>
        <v>127381</v>
      </c>
      <c r="J5" s="7">
        <v>97500</v>
      </c>
      <c r="K5" s="22">
        <v>50</v>
      </c>
      <c r="L5" s="25">
        <v>125</v>
      </c>
      <c r="M5" s="7">
        <f>I5/K5</f>
        <v>2547.62</v>
      </c>
      <c r="N5" t="s">
        <v>16</v>
      </c>
    </row>
    <row r="6" spans="1:34" x14ac:dyDescent="0.25">
      <c r="A6" t="s">
        <v>31</v>
      </c>
      <c r="B6" t="s">
        <v>32</v>
      </c>
      <c r="C6" s="17">
        <v>45329</v>
      </c>
      <c r="D6" s="7">
        <v>356000</v>
      </c>
      <c r="E6" s="7">
        <v>356000</v>
      </c>
      <c r="F6" s="7">
        <v>133000</v>
      </c>
      <c r="G6" s="12">
        <f>F6/E6*100</f>
        <v>37.359550561797754</v>
      </c>
      <c r="H6" s="7">
        <v>265935</v>
      </c>
      <c r="I6" s="7">
        <f>E6-139185</f>
        <v>216815</v>
      </c>
      <c r="J6" s="7">
        <v>126750</v>
      </c>
      <c r="K6" s="22">
        <v>65</v>
      </c>
      <c r="L6" s="25">
        <v>200</v>
      </c>
      <c r="M6" s="7">
        <f>I6/K6</f>
        <v>3335.6153846153848</v>
      </c>
      <c r="N6" t="s">
        <v>16</v>
      </c>
    </row>
    <row r="7" spans="1:34" ht="15.75" thickBot="1" x14ac:dyDescent="0.3">
      <c r="A7" t="s">
        <v>41</v>
      </c>
      <c r="B7" t="s">
        <v>42</v>
      </c>
      <c r="C7" s="17">
        <v>45097</v>
      </c>
      <c r="D7" s="7">
        <v>175000</v>
      </c>
      <c r="E7" s="7">
        <v>175000</v>
      </c>
      <c r="F7" s="7">
        <v>82900</v>
      </c>
      <c r="G7" s="12">
        <f>F7/E7*100</f>
        <v>47.371428571428567</v>
      </c>
      <c r="H7" s="7">
        <v>165851</v>
      </c>
      <c r="I7" s="7">
        <f>E7-87851</f>
        <v>87149</v>
      </c>
      <c r="J7" s="7">
        <v>78000</v>
      </c>
      <c r="K7" s="22">
        <v>40</v>
      </c>
      <c r="L7" s="25">
        <v>175</v>
      </c>
      <c r="M7" s="7">
        <f>I7/K7</f>
        <v>2178.7249999999999</v>
      </c>
      <c r="N7" t="s">
        <v>16</v>
      </c>
    </row>
    <row r="8" spans="1:34" ht="15.75" thickTop="1" x14ac:dyDescent="0.25">
      <c r="A8" s="3"/>
      <c r="B8" s="3"/>
      <c r="C8" s="18" t="s">
        <v>43</v>
      </c>
      <c r="D8" s="8">
        <f>+SUM(D3:D7)</f>
        <v>1315550</v>
      </c>
      <c r="E8" s="8">
        <f>+SUM(E3:E7)</f>
        <v>1315550</v>
      </c>
      <c r="F8" s="8">
        <f>+SUM(F3:F7)</f>
        <v>590400</v>
      </c>
      <c r="G8" s="13"/>
      <c r="H8" s="8">
        <f>+SUM(H3:H7)</f>
        <v>1180856</v>
      </c>
      <c r="I8" s="8">
        <f>+SUM(I3:I7)</f>
        <v>783069</v>
      </c>
      <c r="J8" s="8">
        <f>+SUM(J3:J7)</f>
        <v>648375</v>
      </c>
      <c r="K8" s="23">
        <f>+SUM(K3:K7)</f>
        <v>355</v>
      </c>
      <c r="L8" s="26"/>
      <c r="M8" s="8"/>
      <c r="N8" s="3"/>
    </row>
    <row r="9" spans="1:34" x14ac:dyDescent="0.25">
      <c r="A9" s="4"/>
      <c r="B9" s="4"/>
      <c r="C9" s="19"/>
      <c r="D9" s="9"/>
      <c r="E9" s="9"/>
      <c r="F9" s="9" t="s">
        <v>44</v>
      </c>
      <c r="G9" s="14">
        <f>F8/E8*100</f>
        <v>44.878567899357684</v>
      </c>
      <c r="H9" s="9"/>
      <c r="I9" s="9"/>
      <c r="J9" s="29" t="s">
        <v>45</v>
      </c>
      <c r="K9" s="58"/>
      <c r="L9" s="27"/>
      <c r="M9" s="9"/>
      <c r="N9" s="4"/>
    </row>
    <row r="10" spans="1:34" x14ac:dyDescent="0.25">
      <c r="A10" s="5"/>
      <c r="B10" s="5"/>
      <c r="C10" s="20"/>
      <c r="D10" s="10"/>
      <c r="E10" s="10"/>
      <c r="F10" s="10" t="s">
        <v>46</v>
      </c>
      <c r="G10" s="15">
        <f>STDEV(G3:G7)</f>
        <v>7.1740912242441413</v>
      </c>
      <c r="H10" s="10"/>
      <c r="I10" s="10"/>
      <c r="J10" s="59" t="s">
        <v>47</v>
      </c>
      <c r="K10" s="60">
        <f>I8/K8</f>
        <v>2205.8281690140843</v>
      </c>
      <c r="L10" s="28"/>
      <c r="M10" s="10"/>
      <c r="N10" s="5"/>
    </row>
    <row r="11" spans="1:34" x14ac:dyDescent="0.25">
      <c r="A11" s="61" t="s">
        <v>48</v>
      </c>
    </row>
    <row r="12" spans="1:34" x14ac:dyDescent="0.25">
      <c r="A12" t="s">
        <v>14</v>
      </c>
      <c r="B12" t="s">
        <v>15</v>
      </c>
      <c r="C12" s="17">
        <v>45383</v>
      </c>
      <c r="D12" s="7">
        <v>300000</v>
      </c>
      <c r="E12" s="7">
        <v>300000</v>
      </c>
      <c r="F12" s="7">
        <v>227900</v>
      </c>
      <c r="G12" s="12">
        <f t="shared" ref="G12:G20" si="0">F12/E12*100</f>
        <v>75.966666666666669</v>
      </c>
      <c r="H12" s="7">
        <v>455841</v>
      </c>
      <c r="I12" s="7">
        <f>E12-241341</f>
        <v>58659</v>
      </c>
      <c r="J12" s="7">
        <v>214500</v>
      </c>
      <c r="K12" s="22">
        <v>110</v>
      </c>
      <c r="L12" s="25">
        <v>663</v>
      </c>
      <c r="M12" s="7">
        <f t="shared" ref="M12:M20" si="1">I12/K12</f>
        <v>533.26363636363635</v>
      </c>
      <c r="N12" t="s">
        <v>16</v>
      </c>
      <c r="Y12" s="2"/>
      <c r="AA12" s="2"/>
    </row>
    <row r="13" spans="1:34" x14ac:dyDescent="0.25">
      <c r="A13" t="s">
        <v>17</v>
      </c>
      <c r="B13" t="s">
        <v>18</v>
      </c>
      <c r="C13" s="17">
        <v>45175</v>
      </c>
      <c r="D13" s="7">
        <v>234900</v>
      </c>
      <c r="E13" s="7">
        <v>234900</v>
      </c>
      <c r="F13" s="7">
        <v>188500</v>
      </c>
      <c r="G13" s="12">
        <f t="shared" si="0"/>
        <v>80.246913580246911</v>
      </c>
      <c r="H13" s="7">
        <v>376959</v>
      </c>
      <c r="I13" s="7">
        <f>E13-11334</f>
        <v>223566</v>
      </c>
      <c r="J13" s="7">
        <v>365625</v>
      </c>
      <c r="K13" s="22">
        <v>250</v>
      </c>
      <c r="L13" s="25">
        <v>158.5</v>
      </c>
      <c r="M13" s="7">
        <f t="shared" si="1"/>
        <v>894.26400000000001</v>
      </c>
      <c r="N13" t="s">
        <v>16</v>
      </c>
    </row>
    <row r="14" spans="1:34" x14ac:dyDescent="0.25">
      <c r="A14" t="s">
        <v>29</v>
      </c>
      <c r="B14" t="s">
        <v>30</v>
      </c>
      <c r="C14" s="17">
        <v>44734</v>
      </c>
      <c r="D14" s="7">
        <v>313865</v>
      </c>
      <c r="E14" s="7">
        <v>313865</v>
      </c>
      <c r="F14" s="7">
        <v>104700</v>
      </c>
      <c r="G14" s="12">
        <f t="shared" si="0"/>
        <v>33.358290984977614</v>
      </c>
      <c r="H14" s="7">
        <v>209303</v>
      </c>
      <c r="I14" s="7">
        <f>E14-131303</f>
        <v>182562</v>
      </c>
      <c r="J14" s="7">
        <v>78000</v>
      </c>
      <c r="K14" s="22">
        <v>40</v>
      </c>
      <c r="L14" s="25">
        <v>125</v>
      </c>
      <c r="M14" s="7">
        <f t="shared" si="1"/>
        <v>4564.05</v>
      </c>
      <c r="N14" t="s">
        <v>16</v>
      </c>
    </row>
    <row r="15" spans="1:34" x14ac:dyDescent="0.25">
      <c r="A15" t="s">
        <v>23</v>
      </c>
      <c r="B15" t="s">
        <v>24</v>
      </c>
      <c r="C15" s="17">
        <v>45271</v>
      </c>
      <c r="D15" s="7">
        <v>675000</v>
      </c>
      <c r="E15" s="7">
        <v>675000</v>
      </c>
      <c r="F15" s="7">
        <v>491600</v>
      </c>
      <c r="G15" s="12">
        <f t="shared" si="0"/>
        <v>72.829629629629636</v>
      </c>
      <c r="H15" s="7">
        <v>983188</v>
      </c>
      <c r="I15" s="7">
        <f>E15-836938</f>
        <v>-161938</v>
      </c>
      <c r="J15" s="7">
        <v>146250</v>
      </c>
      <c r="K15" s="22">
        <v>75</v>
      </c>
      <c r="L15" s="25">
        <v>163</v>
      </c>
      <c r="M15" s="7">
        <f t="shared" si="1"/>
        <v>-2159.1733333333332</v>
      </c>
      <c r="N15" t="s">
        <v>16</v>
      </c>
    </row>
    <row r="16" spans="1:34" x14ac:dyDescent="0.25">
      <c r="A16" t="s">
        <v>25</v>
      </c>
      <c r="B16" t="s">
        <v>26</v>
      </c>
      <c r="C16" s="17">
        <v>44700</v>
      </c>
      <c r="D16" s="7">
        <v>186000</v>
      </c>
      <c r="E16" s="7">
        <v>186000</v>
      </c>
      <c r="F16" s="7">
        <v>150000</v>
      </c>
      <c r="G16" s="12">
        <f t="shared" si="0"/>
        <v>80.645161290322577</v>
      </c>
      <c r="H16" s="7">
        <v>300044</v>
      </c>
      <c r="I16" s="7">
        <f>E16-202544</f>
        <v>-16544</v>
      </c>
      <c r="J16" s="7">
        <v>97500</v>
      </c>
      <c r="K16" s="22">
        <v>50</v>
      </c>
      <c r="L16" s="25">
        <v>125</v>
      </c>
      <c r="M16" s="7">
        <f t="shared" si="1"/>
        <v>-330.88</v>
      </c>
      <c r="N16" t="s">
        <v>16</v>
      </c>
    </row>
    <row r="17" spans="1:14" x14ac:dyDescent="0.25">
      <c r="A17" t="s">
        <v>39</v>
      </c>
      <c r="B17" t="s">
        <v>40</v>
      </c>
      <c r="C17" s="17">
        <v>44995</v>
      </c>
      <c r="D17" s="7">
        <v>0</v>
      </c>
      <c r="E17" s="7">
        <v>0</v>
      </c>
      <c r="F17" s="7">
        <v>394700</v>
      </c>
      <c r="G17" s="12" t="e">
        <f t="shared" si="0"/>
        <v>#DIV/0!</v>
      </c>
      <c r="H17" s="7">
        <v>789429</v>
      </c>
      <c r="I17" s="7">
        <f>E17-666579</f>
        <v>-666579</v>
      </c>
      <c r="J17" s="7">
        <v>122850</v>
      </c>
      <c r="K17" s="22">
        <v>63</v>
      </c>
      <c r="L17" s="25">
        <v>100</v>
      </c>
      <c r="M17" s="7">
        <f t="shared" si="1"/>
        <v>-10580.619047619048</v>
      </c>
      <c r="N17" t="s">
        <v>16</v>
      </c>
    </row>
    <row r="18" spans="1:14" x14ac:dyDescent="0.25">
      <c r="A18" t="s">
        <v>33</v>
      </c>
      <c r="B18" t="s">
        <v>34</v>
      </c>
      <c r="C18" s="17">
        <v>45182</v>
      </c>
      <c r="D18" s="7">
        <v>386000</v>
      </c>
      <c r="E18" s="7">
        <v>386000</v>
      </c>
      <c r="F18" s="7">
        <v>110700</v>
      </c>
      <c r="G18" s="12">
        <f t="shared" si="0"/>
        <v>28.678756476683937</v>
      </c>
      <c r="H18" s="7">
        <v>221371</v>
      </c>
      <c r="I18" s="7">
        <f>E18-143371</f>
        <v>242629</v>
      </c>
      <c r="J18" s="7">
        <v>78000</v>
      </c>
      <c r="K18" s="22">
        <v>40</v>
      </c>
      <c r="L18" s="25">
        <v>170</v>
      </c>
      <c r="M18" s="7">
        <f t="shared" si="1"/>
        <v>6065.7250000000004</v>
      </c>
      <c r="N18" t="s">
        <v>16</v>
      </c>
    </row>
    <row r="19" spans="1:14" x14ac:dyDescent="0.25">
      <c r="A19" t="s">
        <v>35</v>
      </c>
      <c r="B19" t="s">
        <v>36</v>
      </c>
      <c r="C19" s="17">
        <v>44718</v>
      </c>
      <c r="D19" s="7">
        <v>419500</v>
      </c>
      <c r="E19" s="7">
        <v>419500</v>
      </c>
      <c r="F19" s="7">
        <v>142700</v>
      </c>
      <c r="G19" s="12">
        <f t="shared" si="0"/>
        <v>34.016686531585222</v>
      </c>
      <c r="H19" s="7">
        <v>285384</v>
      </c>
      <c r="I19" s="7">
        <f>E19-207384</f>
        <v>212116</v>
      </c>
      <c r="J19" s="7">
        <v>78000</v>
      </c>
      <c r="K19" s="22">
        <v>40</v>
      </c>
      <c r="L19" s="25">
        <v>103</v>
      </c>
      <c r="M19" s="7">
        <f t="shared" si="1"/>
        <v>5302.9</v>
      </c>
      <c r="N19" t="s">
        <v>16</v>
      </c>
    </row>
    <row r="20" spans="1:14" x14ac:dyDescent="0.25">
      <c r="A20" t="s">
        <v>37</v>
      </c>
      <c r="B20" t="s">
        <v>38</v>
      </c>
      <c r="C20" s="17">
        <v>44701</v>
      </c>
      <c r="D20" s="7">
        <v>325000</v>
      </c>
      <c r="E20" s="7">
        <v>325000</v>
      </c>
      <c r="F20" s="7">
        <v>107400</v>
      </c>
      <c r="G20" s="12">
        <f t="shared" si="0"/>
        <v>33.04615384615385</v>
      </c>
      <c r="H20" s="7">
        <v>214798</v>
      </c>
      <c r="I20" s="7">
        <f>E20-136798</f>
        <v>188202</v>
      </c>
      <c r="J20" s="7">
        <v>78000</v>
      </c>
      <c r="K20" s="22">
        <v>40</v>
      </c>
      <c r="L20" s="25">
        <v>105</v>
      </c>
      <c r="M20" s="7">
        <f t="shared" si="1"/>
        <v>4705.05</v>
      </c>
      <c r="N20" t="s">
        <v>16</v>
      </c>
    </row>
    <row r="22" spans="1:14" ht="18.75" x14ac:dyDescent="0.3">
      <c r="A22" s="70" t="s">
        <v>50</v>
      </c>
      <c r="B22" s="70"/>
      <c r="C22" s="70"/>
      <c r="D22" s="70"/>
      <c r="E22" s="70"/>
      <c r="F22" s="70"/>
      <c r="G22" s="70"/>
      <c r="H22" s="70"/>
      <c r="I22" s="70"/>
      <c r="J22" s="70"/>
      <c r="K22" s="70"/>
      <c r="L22" s="70"/>
      <c r="M22" s="70"/>
      <c r="N22" s="70"/>
    </row>
    <row r="23" spans="1:14" x14ac:dyDescent="0.25">
      <c r="A23" s="31" t="s">
        <v>0</v>
      </c>
      <c r="B23" s="31" t="s">
        <v>1</v>
      </c>
      <c r="C23" s="45" t="s">
        <v>2</v>
      </c>
      <c r="D23" s="35" t="s">
        <v>3</v>
      </c>
      <c r="E23" s="35" t="s">
        <v>4</v>
      </c>
      <c r="F23" s="35" t="s">
        <v>5</v>
      </c>
      <c r="G23" s="40" t="s">
        <v>6</v>
      </c>
      <c r="H23" s="35" t="s">
        <v>7</v>
      </c>
      <c r="I23" s="35" t="s">
        <v>8</v>
      </c>
      <c r="J23" s="35" t="s">
        <v>9</v>
      </c>
      <c r="K23" s="50" t="s">
        <v>10</v>
      </c>
      <c r="L23" s="53" t="s">
        <v>11</v>
      </c>
      <c r="M23" s="35" t="s">
        <v>12</v>
      </c>
      <c r="N23" s="31" t="s">
        <v>13</v>
      </c>
    </row>
    <row r="24" spans="1:14" x14ac:dyDescent="0.25">
      <c r="A24" s="30" t="s">
        <v>51</v>
      </c>
      <c r="B24" s="30" t="s">
        <v>52</v>
      </c>
      <c r="C24" s="46">
        <v>45117</v>
      </c>
      <c r="D24" s="36">
        <v>750000</v>
      </c>
      <c r="E24" s="36">
        <v>750000</v>
      </c>
      <c r="F24" s="36">
        <v>371600</v>
      </c>
      <c r="G24" s="41">
        <v>49.546666666666667</v>
      </c>
      <c r="H24" s="36">
        <v>743135</v>
      </c>
      <c r="I24" s="36">
        <v>177490</v>
      </c>
      <c r="J24" s="36">
        <v>170625</v>
      </c>
      <c r="K24" s="51">
        <v>87.5</v>
      </c>
      <c r="L24" s="54">
        <v>94.5</v>
      </c>
      <c r="M24" s="36">
        <v>2028.4571428571428</v>
      </c>
      <c r="N24" s="30" t="s">
        <v>53</v>
      </c>
    </row>
    <row r="25" spans="1:14" x14ac:dyDescent="0.25">
      <c r="A25" s="30" t="s">
        <v>54</v>
      </c>
      <c r="B25" s="30" t="s">
        <v>55</v>
      </c>
      <c r="C25" s="46">
        <v>45068</v>
      </c>
      <c r="D25" s="36">
        <v>595000</v>
      </c>
      <c r="E25" s="36">
        <v>595000</v>
      </c>
      <c r="F25" s="36">
        <v>273300</v>
      </c>
      <c r="G25" s="41">
        <v>45.932773109243698</v>
      </c>
      <c r="H25" s="36">
        <v>546640</v>
      </c>
      <c r="I25" s="36">
        <v>204360</v>
      </c>
      <c r="J25" s="36">
        <v>156000</v>
      </c>
      <c r="K25" s="51">
        <v>80</v>
      </c>
      <c r="L25" s="54">
        <v>254</v>
      </c>
      <c r="M25" s="36">
        <v>2554.5</v>
      </c>
      <c r="N25" s="30" t="s">
        <v>53</v>
      </c>
    </row>
    <row r="26" spans="1:14" x14ac:dyDescent="0.25">
      <c r="A26" s="30" t="s">
        <v>56</v>
      </c>
      <c r="B26" s="30" t="s">
        <v>57</v>
      </c>
      <c r="C26" s="46">
        <v>45239</v>
      </c>
      <c r="D26" s="36">
        <v>370000</v>
      </c>
      <c r="E26" s="36">
        <v>370000</v>
      </c>
      <c r="F26" s="36">
        <v>228700</v>
      </c>
      <c r="G26" s="41">
        <v>61.810810810810814</v>
      </c>
      <c r="H26" s="36">
        <v>457403</v>
      </c>
      <c r="I26" s="36">
        <v>156347</v>
      </c>
      <c r="J26" s="36">
        <v>243750</v>
      </c>
      <c r="K26" s="51">
        <v>125</v>
      </c>
      <c r="L26" s="54">
        <v>210</v>
      </c>
      <c r="M26" s="36">
        <v>1250.7760000000001</v>
      </c>
      <c r="N26" s="30" t="s">
        <v>53</v>
      </c>
    </row>
    <row r="27" spans="1:14" x14ac:dyDescent="0.25">
      <c r="A27" s="30" t="s">
        <v>58</v>
      </c>
      <c r="B27" s="30" t="s">
        <v>59</v>
      </c>
      <c r="C27" s="46">
        <v>45069</v>
      </c>
      <c r="D27" s="36">
        <v>432000</v>
      </c>
      <c r="E27" s="36">
        <v>432000</v>
      </c>
      <c r="F27" s="36">
        <v>219900</v>
      </c>
      <c r="G27" s="41">
        <v>50.902777777777771</v>
      </c>
      <c r="H27" s="36">
        <v>439832</v>
      </c>
      <c r="I27" s="36">
        <v>165718</v>
      </c>
      <c r="J27" s="36">
        <v>173550</v>
      </c>
      <c r="K27" s="51">
        <v>89</v>
      </c>
      <c r="L27" s="54">
        <v>278</v>
      </c>
      <c r="M27" s="36">
        <v>1862</v>
      </c>
      <c r="N27" s="30" t="s">
        <v>53</v>
      </c>
    </row>
    <row r="28" spans="1:14" x14ac:dyDescent="0.25">
      <c r="A28" s="30" t="s">
        <v>60</v>
      </c>
      <c r="B28" s="30" t="s">
        <v>61</v>
      </c>
      <c r="C28" s="46">
        <v>44778</v>
      </c>
      <c r="D28" s="36">
        <v>1058500</v>
      </c>
      <c r="E28" s="36">
        <v>1058500</v>
      </c>
      <c r="F28" s="36">
        <v>486100</v>
      </c>
      <c r="G28" s="41">
        <v>45.923476617855457</v>
      </c>
      <c r="H28" s="36">
        <v>972282</v>
      </c>
      <c r="I28" s="36">
        <v>259768</v>
      </c>
      <c r="J28" s="36">
        <v>173550</v>
      </c>
      <c r="K28" s="51">
        <v>89</v>
      </c>
      <c r="L28" s="54">
        <v>261</v>
      </c>
      <c r="M28" s="36">
        <v>2918.7415730337079</v>
      </c>
      <c r="N28" s="30" t="s">
        <v>53</v>
      </c>
    </row>
    <row r="29" spans="1:14" x14ac:dyDescent="0.25">
      <c r="A29" s="30" t="s">
        <v>62</v>
      </c>
      <c r="B29" s="30" t="s">
        <v>63</v>
      </c>
      <c r="C29" s="46">
        <v>44764</v>
      </c>
      <c r="D29" s="36">
        <v>490000</v>
      </c>
      <c r="E29" s="36">
        <v>490000</v>
      </c>
      <c r="F29" s="36">
        <v>226500</v>
      </c>
      <c r="G29" s="41">
        <v>46.224489795918366</v>
      </c>
      <c r="H29" s="36">
        <v>453078</v>
      </c>
      <c r="I29" s="36">
        <v>263122</v>
      </c>
      <c r="J29" s="36">
        <v>226200</v>
      </c>
      <c r="K29" s="51">
        <v>116</v>
      </c>
      <c r="L29" s="54">
        <v>248</v>
      </c>
      <c r="M29" s="36">
        <v>2268.2931034482758</v>
      </c>
      <c r="N29" s="30" t="s">
        <v>53</v>
      </c>
    </row>
    <row r="30" spans="1:14" x14ac:dyDescent="0.25">
      <c r="A30" s="30" t="s">
        <v>64</v>
      </c>
      <c r="B30" s="30" t="s">
        <v>65</v>
      </c>
      <c r="C30" s="46">
        <v>44722</v>
      </c>
      <c r="D30" s="36">
        <v>601577</v>
      </c>
      <c r="E30" s="36">
        <v>601577</v>
      </c>
      <c r="F30" s="36">
        <v>273600</v>
      </c>
      <c r="G30" s="41">
        <v>45.480462185223168</v>
      </c>
      <c r="H30" s="36">
        <v>547272</v>
      </c>
      <c r="I30" s="36">
        <v>274655</v>
      </c>
      <c r="J30" s="36">
        <v>220350</v>
      </c>
      <c r="K30" s="51">
        <v>113</v>
      </c>
      <c r="L30" s="54">
        <v>230</v>
      </c>
      <c r="M30" s="36">
        <v>2430.575221238938</v>
      </c>
      <c r="N30" s="30" t="s">
        <v>53</v>
      </c>
    </row>
    <row r="31" spans="1:14" x14ac:dyDescent="0.25">
      <c r="A31" s="30" t="s">
        <v>66</v>
      </c>
      <c r="B31" s="30" t="s">
        <v>67</v>
      </c>
      <c r="C31" s="46">
        <v>45107</v>
      </c>
      <c r="D31" s="36">
        <v>420000</v>
      </c>
      <c r="E31" s="36">
        <v>420000</v>
      </c>
      <c r="F31" s="36">
        <v>211700</v>
      </c>
      <c r="G31" s="41">
        <v>50.404761904761905</v>
      </c>
      <c r="H31" s="36">
        <v>423472</v>
      </c>
      <c r="I31" s="36">
        <v>172028</v>
      </c>
      <c r="J31" s="36">
        <v>175500</v>
      </c>
      <c r="K31" s="51">
        <v>90</v>
      </c>
      <c r="L31" s="54">
        <v>207</v>
      </c>
      <c r="M31" s="36">
        <v>1911.4222222222222</v>
      </c>
      <c r="N31" s="30" t="s">
        <v>53</v>
      </c>
    </row>
    <row r="32" spans="1:14" x14ac:dyDescent="0.25">
      <c r="A32" s="30" t="s">
        <v>68</v>
      </c>
      <c r="B32" s="30" t="s">
        <v>69</v>
      </c>
      <c r="C32" s="46">
        <v>45119</v>
      </c>
      <c r="D32" s="36">
        <v>749000</v>
      </c>
      <c r="E32" s="36">
        <v>749000</v>
      </c>
      <c r="F32" s="36">
        <v>308100</v>
      </c>
      <c r="G32" s="41">
        <v>41.134846461949266</v>
      </c>
      <c r="H32" s="36">
        <v>616211</v>
      </c>
      <c r="I32" s="36">
        <v>427239</v>
      </c>
      <c r="J32" s="36">
        <v>294450</v>
      </c>
      <c r="K32" s="51">
        <v>151</v>
      </c>
      <c r="L32" s="54">
        <v>262</v>
      </c>
      <c r="M32" s="36">
        <v>2829.3973509933776</v>
      </c>
      <c r="N32" s="30" t="s">
        <v>53</v>
      </c>
    </row>
    <row r="33" spans="1:14" ht="15.75" thickBot="1" x14ac:dyDescent="0.3">
      <c r="A33" s="30" t="s">
        <v>70</v>
      </c>
      <c r="B33" s="30" t="s">
        <v>71</v>
      </c>
      <c r="C33" s="46">
        <v>44684</v>
      </c>
      <c r="D33" s="36">
        <v>595000</v>
      </c>
      <c r="E33" s="36">
        <v>595000</v>
      </c>
      <c r="F33" s="36">
        <v>315900</v>
      </c>
      <c r="G33" s="41">
        <v>53.092436974789912</v>
      </c>
      <c r="H33" s="36">
        <v>631704</v>
      </c>
      <c r="I33" s="36">
        <v>129046</v>
      </c>
      <c r="J33" s="36">
        <v>165750</v>
      </c>
      <c r="K33" s="51">
        <v>85</v>
      </c>
      <c r="L33" s="54">
        <v>327</v>
      </c>
      <c r="M33" s="36">
        <v>1518.1882352941177</v>
      </c>
      <c r="N33" s="30" t="s">
        <v>53</v>
      </c>
    </row>
    <row r="34" spans="1:14" ht="15.75" thickTop="1" x14ac:dyDescent="0.25">
      <c r="A34" s="32"/>
      <c r="B34" s="32"/>
      <c r="C34" s="47" t="s">
        <v>43</v>
      </c>
      <c r="D34" s="37">
        <v>6061077</v>
      </c>
      <c r="E34" s="37">
        <v>6061077</v>
      </c>
      <c r="F34" s="37">
        <v>2915400</v>
      </c>
      <c r="G34" s="42"/>
      <c r="H34" s="37">
        <v>5831029</v>
      </c>
      <c r="I34" s="37">
        <v>2229773</v>
      </c>
      <c r="J34" s="37">
        <v>1999725</v>
      </c>
      <c r="K34" s="52">
        <v>1025.5</v>
      </c>
      <c r="L34" s="55"/>
      <c r="M34" s="37"/>
      <c r="N34" s="32"/>
    </row>
    <row r="35" spans="1:14" x14ac:dyDescent="0.25">
      <c r="A35" s="33"/>
      <c r="B35" s="33"/>
      <c r="C35" s="48"/>
      <c r="D35" s="38"/>
      <c r="E35" s="38"/>
      <c r="F35" s="38" t="s">
        <v>44</v>
      </c>
      <c r="G35" s="43">
        <v>48.100362361342711</v>
      </c>
      <c r="H35" s="38"/>
      <c r="I35" s="38"/>
      <c r="J35" s="29" t="s">
        <v>45</v>
      </c>
      <c r="K35" s="58"/>
      <c r="L35" s="56"/>
      <c r="M35" s="38"/>
      <c r="N35" s="33"/>
    </row>
    <row r="36" spans="1:14" x14ac:dyDescent="0.25">
      <c r="A36" s="34"/>
      <c r="B36" s="34"/>
      <c r="C36" s="49"/>
      <c r="D36" s="39"/>
      <c r="E36" s="39"/>
      <c r="F36" s="39" t="s">
        <v>46</v>
      </c>
      <c r="G36" s="44">
        <v>5.652543495670697</v>
      </c>
      <c r="H36" s="39"/>
      <c r="I36" s="39"/>
      <c r="J36" s="59" t="s">
        <v>47</v>
      </c>
      <c r="K36" s="60">
        <v>2174.3276450511944</v>
      </c>
      <c r="L36" s="57"/>
      <c r="M36" s="39"/>
      <c r="N36" s="34"/>
    </row>
    <row r="37" spans="1:14" x14ac:dyDescent="0.25">
      <c r="A37" s="61" t="s">
        <v>48</v>
      </c>
      <c r="B37" s="30"/>
      <c r="C37" s="30"/>
      <c r="D37" s="30"/>
      <c r="E37" s="30"/>
      <c r="F37" s="30"/>
      <c r="G37" s="30"/>
      <c r="H37" s="30"/>
      <c r="I37" s="30"/>
      <c r="J37" s="30"/>
      <c r="K37" s="30"/>
      <c r="L37" s="30"/>
      <c r="M37" s="30"/>
      <c r="N37" s="30"/>
    </row>
    <row r="38" spans="1:14" x14ac:dyDescent="0.25">
      <c r="A38" s="30" t="s">
        <v>72</v>
      </c>
      <c r="B38" s="30" t="s">
        <v>73</v>
      </c>
      <c r="C38" s="46">
        <v>44882</v>
      </c>
      <c r="D38" s="36">
        <v>456000</v>
      </c>
      <c r="E38" s="36">
        <v>456000</v>
      </c>
      <c r="F38" s="36">
        <v>292600</v>
      </c>
      <c r="G38" s="41">
        <v>64.166666666666671</v>
      </c>
      <c r="H38" s="36">
        <v>609203</v>
      </c>
      <c r="I38" s="36">
        <v>100297</v>
      </c>
      <c r="J38" s="36">
        <v>253500</v>
      </c>
      <c r="K38" s="51">
        <v>130</v>
      </c>
      <c r="L38" s="54">
        <v>179</v>
      </c>
      <c r="M38" s="36">
        <v>771.51538461538462</v>
      </c>
      <c r="N38" s="30" t="s">
        <v>53</v>
      </c>
    </row>
    <row r="39" spans="1:14" x14ac:dyDescent="0.25">
      <c r="A39" s="30" t="s">
        <v>74</v>
      </c>
      <c r="B39" s="30" t="s">
        <v>75</v>
      </c>
      <c r="C39" s="46">
        <v>44882</v>
      </c>
      <c r="D39" s="36">
        <v>456000</v>
      </c>
      <c r="E39" s="36">
        <v>456000</v>
      </c>
      <c r="F39" s="36">
        <v>292600</v>
      </c>
      <c r="G39" s="41">
        <v>64.166666666666671</v>
      </c>
      <c r="H39" s="36">
        <v>253500</v>
      </c>
      <c r="I39" s="36">
        <v>456000</v>
      </c>
      <c r="J39" s="36">
        <v>253500</v>
      </c>
      <c r="K39" s="51">
        <v>85</v>
      </c>
      <c r="L39" s="54">
        <v>201</v>
      </c>
      <c r="M39" s="36">
        <v>5364.7058823529414</v>
      </c>
      <c r="N39" s="30" t="s">
        <v>53</v>
      </c>
    </row>
    <row r="40" spans="1:14" x14ac:dyDescent="0.25">
      <c r="A40" s="30" t="s">
        <v>76</v>
      </c>
      <c r="B40" s="30" t="s">
        <v>77</v>
      </c>
      <c r="C40" s="46">
        <v>44938</v>
      </c>
      <c r="D40" s="36">
        <v>750000</v>
      </c>
      <c r="E40" s="36">
        <v>750000</v>
      </c>
      <c r="F40" s="36">
        <v>276600</v>
      </c>
      <c r="G40" s="41">
        <v>36.880000000000003</v>
      </c>
      <c r="H40" s="36">
        <v>553176</v>
      </c>
      <c r="I40" s="36">
        <v>372324</v>
      </c>
      <c r="J40" s="36">
        <v>175500</v>
      </c>
      <c r="K40" s="51">
        <v>90</v>
      </c>
      <c r="L40" s="54">
        <v>226</v>
      </c>
      <c r="M40" s="36">
        <v>4136.9333333333334</v>
      </c>
      <c r="N40" s="30" t="s">
        <v>53</v>
      </c>
    </row>
    <row r="41" spans="1:14" x14ac:dyDescent="0.25">
      <c r="A41" s="30" t="s">
        <v>78</v>
      </c>
      <c r="B41" s="30" t="s">
        <v>79</v>
      </c>
      <c r="C41" s="46">
        <v>44785</v>
      </c>
      <c r="D41" s="36">
        <v>600000</v>
      </c>
      <c r="E41" s="36">
        <v>600000</v>
      </c>
      <c r="F41" s="36">
        <v>201700</v>
      </c>
      <c r="G41" s="41">
        <v>33.616666666666667</v>
      </c>
      <c r="H41" s="36">
        <v>403328</v>
      </c>
      <c r="I41" s="36">
        <v>354622</v>
      </c>
      <c r="J41" s="36">
        <v>157950</v>
      </c>
      <c r="K41" s="51">
        <v>81</v>
      </c>
      <c r="L41" s="54">
        <v>221</v>
      </c>
      <c r="M41" s="36">
        <v>4378.049382716049</v>
      </c>
      <c r="N41" s="30" t="s">
        <v>53</v>
      </c>
    </row>
    <row r="43" spans="1:14" ht="18.75" x14ac:dyDescent="0.3">
      <c r="A43" s="71" t="s">
        <v>80</v>
      </c>
      <c r="B43" s="71"/>
      <c r="C43" s="71"/>
      <c r="D43" s="71"/>
      <c r="E43" s="71"/>
      <c r="F43" s="71"/>
      <c r="G43" s="71"/>
      <c r="H43" s="71"/>
      <c r="I43" s="71"/>
      <c r="J43" s="71"/>
      <c r="K43" s="71"/>
      <c r="L43" s="71"/>
      <c r="M43" s="71"/>
      <c r="N43" s="71"/>
    </row>
    <row r="44" spans="1:14" ht="18.75" x14ac:dyDescent="0.3">
      <c r="A44" s="62" t="s">
        <v>81</v>
      </c>
    </row>
    <row r="45" spans="1:14" ht="18.75" x14ac:dyDescent="0.3">
      <c r="A45" s="63" t="s">
        <v>82</v>
      </c>
      <c r="B45" s="64"/>
      <c r="C45" s="65"/>
      <c r="D45" s="66"/>
      <c r="E45" s="66"/>
      <c r="F45" s="66"/>
      <c r="G45" s="67"/>
      <c r="H45" s="66"/>
      <c r="I45" s="66"/>
      <c r="J45" s="66"/>
      <c r="K45" s="68"/>
      <c r="L45" s="69"/>
      <c r="M45" s="66"/>
      <c r="N45" s="64"/>
    </row>
    <row r="46" spans="1:14" ht="18.75" x14ac:dyDescent="0.3">
      <c r="A46" s="62" t="s">
        <v>83</v>
      </c>
    </row>
  </sheetData>
  <mergeCells count="3">
    <mergeCell ref="A1:N1"/>
    <mergeCell ref="A22:N22"/>
    <mergeCell ref="A43:N43"/>
  </mergeCells>
  <conditionalFormatting sqref="A3:N7 A12:N20">
    <cfRule type="expression" dxfId="1" priority="1" stopIfTrue="1">
      <formula>MOD(ROW(),4)&gt;1</formula>
    </cfRule>
    <cfRule type="expression" dxfId="0" priority="2" stopIfTrue="1">
      <formula>MOD(ROW(),4)&lt;2</formula>
    </cfRule>
  </conditionalFormatting>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Land Analysis</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Elba Assessor</dc:creator>
  <cp:lastModifiedBy>Elba Assessor</cp:lastModifiedBy>
  <cp:lastPrinted>2025-01-30T15:20:43Z</cp:lastPrinted>
  <dcterms:created xsi:type="dcterms:W3CDTF">2025-01-30T14:55:01Z</dcterms:created>
  <dcterms:modified xsi:type="dcterms:W3CDTF">2025-01-30T15:34:57Z</dcterms:modified>
</cp:coreProperties>
</file>