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K24" i="2"/>
  <c r="O24" i="2" s="1"/>
  <c r="I26" i="2"/>
  <c r="K26" i="2"/>
  <c r="O26" i="2" s="1"/>
  <c r="I20" i="2"/>
  <c r="K20" i="2"/>
  <c r="O20" i="2" s="1"/>
  <c r="I21" i="2"/>
  <c r="K21" i="2"/>
  <c r="O21" i="2" s="1"/>
  <c r="I22" i="2"/>
  <c r="K22" i="2"/>
  <c r="I27" i="2"/>
  <c r="K27" i="2"/>
  <c r="I5" i="2"/>
  <c r="K5" i="2"/>
  <c r="O5" i="2" s="1"/>
  <c r="I6" i="2"/>
  <c r="K6" i="2"/>
  <c r="O6" i="2" s="1"/>
  <c r="I7" i="2"/>
  <c r="K7" i="2"/>
  <c r="O7" i="2" s="1"/>
  <c r="I8" i="2"/>
  <c r="K8" i="2"/>
  <c r="O8" i="2" s="1"/>
  <c r="I23" i="2"/>
  <c r="K23" i="2"/>
  <c r="O23" i="2" s="1"/>
  <c r="I9" i="2"/>
  <c r="K9" i="2"/>
  <c r="I11" i="2"/>
  <c r="K11" i="2"/>
  <c r="I10" i="2"/>
  <c r="K10" i="2"/>
  <c r="O10" i="2" s="1"/>
  <c r="I25" i="2"/>
  <c r="K25" i="2"/>
  <c r="O25" i="2" s="1"/>
  <c r="I28" i="2"/>
  <c r="K28" i="2"/>
  <c r="I29" i="2"/>
  <c r="K29" i="2"/>
  <c r="O29" i="2" s="1"/>
  <c r="I12" i="2"/>
  <c r="K12" i="2"/>
  <c r="O12" i="2" s="1"/>
  <c r="D13" i="2"/>
  <c r="G13" i="2"/>
  <c r="H13" i="2"/>
  <c r="J13" i="2"/>
  <c r="L13" i="2"/>
  <c r="M13" i="2"/>
  <c r="O22" i="2" l="1"/>
  <c r="I14" i="2"/>
  <c r="I15" i="2"/>
  <c r="O28" i="2"/>
  <c r="O11" i="2"/>
  <c r="O9" i="2"/>
  <c r="O27" i="2"/>
  <c r="K13" i="2"/>
  <c r="M15" i="2" l="1"/>
</calcChain>
</file>

<file path=xl/sharedStrings.xml><?xml version="1.0" encoding="utf-8"?>
<sst xmlns="http://schemas.openxmlformats.org/spreadsheetml/2006/main" count="153" uniqueCount="68">
  <si>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</si>
  <si>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</si>
  <si>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</si>
  <si>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</si>
  <si>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</si>
  <si>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</si>
  <si>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</si>
  <si>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</si>
  <si>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</si>
  <si>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</si>
  <si>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Residual</t>
  </si>
  <si>
    <t>Est. Land Value</t>
  </si>
  <si>
    <t>Effec. Front</t>
  </si>
  <si>
    <t>Depth</t>
  </si>
  <si>
    <t>Dollars/FF</t>
  </si>
  <si>
    <t>ECF Area</t>
  </si>
  <si>
    <t>Land Table</t>
  </si>
  <si>
    <t>Class</t>
  </si>
  <si>
    <t>008-310-035-00</t>
  </si>
  <si>
    <t>5347 LIPPINCOTT RD</t>
  </si>
  <si>
    <t>WD</t>
  </si>
  <si>
    <t>03-ARM'S LENGTH</t>
  </si>
  <si>
    <t>310</t>
  </si>
  <si>
    <t>MONTICELLO ESTATE</t>
  </si>
  <si>
    <t>401</t>
  </si>
  <si>
    <t>008-310-075-00</t>
  </si>
  <si>
    <t>1883 NEW ROCHELLE DR</t>
  </si>
  <si>
    <t>008-310-082-00</t>
  </si>
  <si>
    <t>1963 NEW ROCHELLE DR</t>
  </si>
  <si>
    <t>5358 MONTICELLO DR</t>
  </si>
  <si>
    <t>402</t>
  </si>
  <si>
    <t>008-310-156-00</t>
  </si>
  <si>
    <t>5357 SHERBROOKE CT</t>
  </si>
  <si>
    <t>008-310-186-00</t>
  </si>
  <si>
    <t>1832 MANCHESTER DR</t>
  </si>
  <si>
    <t>008-310-194-00</t>
  </si>
  <si>
    <t>1837 HAVERHILL DR</t>
  </si>
  <si>
    <t>008-310-204-00</t>
  </si>
  <si>
    <t>1846 HAVERHILL DR</t>
  </si>
  <si>
    <t>008-310-216-00</t>
  </si>
  <si>
    <t>1847 KINGSBURY DR</t>
  </si>
  <si>
    <t>008-310-221-00</t>
  </si>
  <si>
    <t>5414 SOUTHAMPTON DR</t>
  </si>
  <si>
    <t>008-310-225-00</t>
  </si>
  <si>
    <t>1853 BURLINGTON DR</t>
  </si>
  <si>
    <t>HARDWICK DR</t>
  </si>
  <si>
    <t>LC</t>
  </si>
  <si>
    <t>008-310-281-00</t>
  </si>
  <si>
    <t>5477 RENSSELEAR DR</t>
  </si>
  <si>
    <t>008-310-285-00</t>
  </si>
  <si>
    <t>5499 RENSSELEAR DR</t>
  </si>
  <si>
    <t>008-310-305-00</t>
  </si>
  <si>
    <t>1834 BURLINGTON DR</t>
  </si>
  <si>
    <t>008-310-308-00</t>
  </si>
  <si>
    <t>1814 BURLINGTON DR</t>
  </si>
  <si>
    <t>008-310-339-00</t>
  </si>
  <si>
    <t>5399 SOUTHAMPTON DR</t>
  </si>
  <si>
    <t>Totals:</t>
  </si>
  <si>
    <t>Sale. Ratio =&gt;</t>
  </si>
  <si>
    <t>Average</t>
  </si>
  <si>
    <t>Std. Dev. =&gt;</t>
  </si>
  <si>
    <t>per FF=&gt;</t>
  </si>
  <si>
    <t>Used range of $100 ff to $399ff</t>
  </si>
  <si>
    <t>008-310-259-00; -062-00; &amp; -063-00</t>
  </si>
  <si>
    <t>008-310-121-00 &amp; -122-00</t>
  </si>
  <si>
    <t>only 1 sale of vacant land (see class 402) within Monticello Estates so land residuals of improved sales</t>
  </si>
  <si>
    <t>VACANT LAND ANALYSIS OF VACANT LAND IN MONTICELLO ESTATES FOR 2025</t>
  </si>
  <si>
    <t>Outliers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</si>
</sst>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8" fontId="2" fillId="4" borderId="2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"/>
  <sheetViews>
    <sheetView tabSelected="1" workbookViewId="0">
      <selection activeCell="A20" sqref="A20"/>
    </sheetView>
  </sheetViews>
  <sheetFormatPr defaultRowHeight="15" x14ac:dyDescent="0.25"/>
  <cols>
    <col min="1" max="1" width="30.140625" customWidth="1"/>
    <col min="2" max="2" width="22.7109375" bestFit="1" customWidth="1"/>
    <col min="3" max="3" width="9.28515625" style="24" bestFit="1" customWidth="1"/>
    <col min="4" max="4" width="10.85546875" style="14" bestFit="1" customWidth="1"/>
    <col min="5" max="5" width="5.5703125" bestFit="1" customWidth="1"/>
    <col min="6" max="6" width="16.7109375" bestFit="1" customWidth="1"/>
    <col min="7" max="7" width="10.85546875" style="14" bestFit="1" customWidth="1"/>
    <col min="8" max="8" width="12.7109375" style="14" bestFit="1" customWidth="1"/>
    <col min="9" max="9" width="12.85546875" style="19" bestFit="1" customWidth="1"/>
    <col min="10" max="10" width="13.42578125" style="14" bestFit="1" customWidth="1"/>
    <col min="11" max="11" width="13.28515625" style="14" bestFit="1" customWidth="1"/>
    <col min="12" max="12" width="14.42578125" style="14" bestFit="1" customWidth="1"/>
    <col min="13" max="13" width="11.140625" style="29" bestFit="1" customWidth="1"/>
    <col min="14" max="14" width="6.42578125" style="33" bestFit="1" customWidth="1"/>
    <col min="15" max="15" width="10" style="14" bestFit="1" customWidth="1"/>
    <col min="16" max="16" width="8.7109375" style="4" bestFit="1" customWidth="1"/>
    <col min="17" max="17" width="19.42578125" bestFit="1" customWidth="1"/>
    <col min="18" max="18" width="5.42578125" bestFit="1" customWidth="1"/>
  </cols>
  <sheetData>
    <row r="1" spans="1:38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3" spans="1:38" x14ac:dyDescent="0.25">
      <c r="E3" s="16" t="s">
        <v>65</v>
      </c>
      <c r="F3" s="10"/>
      <c r="G3" s="9"/>
      <c r="H3" s="9"/>
      <c r="I3"/>
      <c r="J3"/>
      <c r="K3"/>
      <c r="L3"/>
    </row>
    <row r="4" spans="1:38" x14ac:dyDescent="0.25">
      <c r="A4" s="1" t="s">
        <v>0</v>
      </c>
      <c r="B4" s="1" t="s">
        <v>1</v>
      </c>
      <c r="C4" s="23" t="s">
        <v>2</v>
      </c>
      <c r="D4" s="13" t="s">
        <v>3</v>
      </c>
      <c r="E4" s="1" t="s">
        <v>4</v>
      </c>
      <c r="F4" s="1" t="s">
        <v>5</v>
      </c>
      <c r="G4" s="13" t="s">
        <v>6</v>
      </c>
      <c r="H4" s="13" t="s">
        <v>7</v>
      </c>
      <c r="I4" s="18" t="s">
        <v>8</v>
      </c>
      <c r="J4" s="13" t="s">
        <v>9</v>
      </c>
      <c r="K4" s="13" t="s">
        <v>10</v>
      </c>
      <c r="L4" s="13" t="s">
        <v>11</v>
      </c>
      <c r="M4" s="28" t="s">
        <v>12</v>
      </c>
      <c r="N4" s="32" t="s">
        <v>13</v>
      </c>
      <c r="O4" s="13" t="s">
        <v>14</v>
      </c>
      <c r="P4" s="3" t="s">
        <v>15</v>
      </c>
      <c r="Q4" s="1" t="s">
        <v>16</v>
      </c>
      <c r="R4" s="1" t="s">
        <v>17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5">
      <c r="A5" t="s">
        <v>31</v>
      </c>
      <c r="B5" t="s">
        <v>32</v>
      </c>
      <c r="C5" s="24">
        <v>45383</v>
      </c>
      <c r="D5" s="14">
        <v>133918</v>
      </c>
      <c r="E5" t="s">
        <v>20</v>
      </c>
      <c r="F5" t="s">
        <v>21</v>
      </c>
      <c r="G5" s="14">
        <v>133918</v>
      </c>
      <c r="H5" s="14">
        <v>72400</v>
      </c>
      <c r="I5" s="19">
        <f t="shared" ref="I5:I12" si="0">H5/G5*100</f>
        <v>54.062934034259769</v>
      </c>
      <c r="J5" s="14">
        <v>144739</v>
      </c>
      <c r="K5" s="14">
        <f>G5-112818</f>
        <v>21100</v>
      </c>
      <c r="L5" s="14">
        <v>31921</v>
      </c>
      <c r="M5" s="29">
        <v>137</v>
      </c>
      <c r="N5" s="33">
        <v>144</v>
      </c>
      <c r="O5" s="14">
        <f t="shared" ref="O5:O12" si="1">K5/M5</f>
        <v>154.01459854014598</v>
      </c>
      <c r="P5" s="5" t="s">
        <v>22</v>
      </c>
      <c r="Q5" t="s">
        <v>23</v>
      </c>
      <c r="R5" s="6" t="s">
        <v>24</v>
      </c>
    </row>
    <row r="6" spans="1:38" x14ac:dyDescent="0.25">
      <c r="A6" t="s">
        <v>33</v>
      </c>
      <c r="B6" t="s">
        <v>34</v>
      </c>
      <c r="C6" s="24">
        <v>44742</v>
      </c>
      <c r="D6" s="14">
        <v>155000</v>
      </c>
      <c r="E6" t="s">
        <v>20</v>
      </c>
      <c r="F6" t="s">
        <v>21</v>
      </c>
      <c r="G6" s="14">
        <v>155000</v>
      </c>
      <c r="H6" s="14">
        <v>85800</v>
      </c>
      <c r="I6" s="19">
        <f t="shared" si="0"/>
        <v>55.354838709677423</v>
      </c>
      <c r="J6" s="14">
        <v>171568</v>
      </c>
      <c r="K6" s="14">
        <f>G6-126366</f>
        <v>28634</v>
      </c>
      <c r="L6" s="14">
        <v>45202</v>
      </c>
      <c r="M6" s="29">
        <v>194</v>
      </c>
      <c r="N6" s="33">
        <v>140</v>
      </c>
      <c r="O6" s="14">
        <f t="shared" si="1"/>
        <v>147.5979381443299</v>
      </c>
      <c r="P6" s="5" t="s">
        <v>22</v>
      </c>
      <c r="Q6" t="s">
        <v>23</v>
      </c>
      <c r="R6" s="6" t="s">
        <v>24</v>
      </c>
    </row>
    <row r="7" spans="1:38" x14ac:dyDescent="0.25">
      <c r="A7" t="s">
        <v>35</v>
      </c>
      <c r="B7" t="s">
        <v>36</v>
      </c>
      <c r="C7" s="24">
        <v>44735</v>
      </c>
      <c r="D7" s="14">
        <v>145000</v>
      </c>
      <c r="E7" t="s">
        <v>20</v>
      </c>
      <c r="F7" t="s">
        <v>21</v>
      </c>
      <c r="G7" s="14">
        <v>145000</v>
      </c>
      <c r="H7" s="14">
        <v>73700</v>
      </c>
      <c r="I7" s="19">
        <f t="shared" si="0"/>
        <v>50.827586206896548</v>
      </c>
      <c r="J7" s="14">
        <v>147401</v>
      </c>
      <c r="K7" s="14">
        <f>G7-118276</f>
        <v>26724</v>
      </c>
      <c r="L7" s="14">
        <v>29125</v>
      </c>
      <c r="M7" s="29">
        <v>125</v>
      </c>
      <c r="N7" s="33">
        <v>127</v>
      </c>
      <c r="O7" s="14">
        <f t="shared" si="1"/>
        <v>213.792</v>
      </c>
      <c r="P7" s="5" t="s">
        <v>22</v>
      </c>
      <c r="Q7" t="s">
        <v>23</v>
      </c>
      <c r="R7" s="6" t="s">
        <v>24</v>
      </c>
    </row>
    <row r="8" spans="1:38" x14ac:dyDescent="0.25">
      <c r="A8" t="s">
        <v>37</v>
      </c>
      <c r="B8" t="s">
        <v>38</v>
      </c>
      <c r="C8" s="24">
        <v>44728</v>
      </c>
      <c r="D8" s="14">
        <v>195000</v>
      </c>
      <c r="E8" t="s">
        <v>20</v>
      </c>
      <c r="F8" t="s">
        <v>21</v>
      </c>
      <c r="G8" s="14">
        <v>195000</v>
      </c>
      <c r="H8" s="14">
        <v>92600</v>
      </c>
      <c r="I8" s="19">
        <f t="shared" si="0"/>
        <v>47.487179487179489</v>
      </c>
      <c r="J8" s="14">
        <v>185156</v>
      </c>
      <c r="K8" s="14">
        <f>G8-156031</f>
        <v>38969</v>
      </c>
      <c r="L8" s="14">
        <v>29125</v>
      </c>
      <c r="M8" s="29">
        <v>125</v>
      </c>
      <c r="N8" s="33">
        <v>127</v>
      </c>
      <c r="O8" s="14">
        <f t="shared" si="1"/>
        <v>311.75200000000001</v>
      </c>
      <c r="P8" s="5" t="s">
        <v>22</v>
      </c>
      <c r="Q8" t="s">
        <v>23</v>
      </c>
      <c r="R8" s="6" t="s">
        <v>24</v>
      </c>
    </row>
    <row r="9" spans="1:38" x14ac:dyDescent="0.25">
      <c r="A9" t="s">
        <v>41</v>
      </c>
      <c r="B9" t="s">
        <v>42</v>
      </c>
      <c r="C9" s="24">
        <v>44956</v>
      </c>
      <c r="D9" s="14">
        <v>83000</v>
      </c>
      <c r="E9" t="s">
        <v>20</v>
      </c>
      <c r="F9" t="s">
        <v>21</v>
      </c>
      <c r="G9" s="14">
        <v>83000</v>
      </c>
      <c r="H9" s="14">
        <v>40200</v>
      </c>
      <c r="I9" s="19">
        <f t="shared" si="0"/>
        <v>48.433734939759034</v>
      </c>
      <c r="J9" s="14">
        <v>80493</v>
      </c>
      <c r="K9" s="14">
        <f>G9-40417</f>
        <v>42583</v>
      </c>
      <c r="L9" s="14">
        <v>40076</v>
      </c>
      <c r="M9" s="29">
        <v>172</v>
      </c>
      <c r="N9" s="33">
        <v>158</v>
      </c>
      <c r="O9" s="14">
        <f t="shared" si="1"/>
        <v>247.57558139534885</v>
      </c>
      <c r="P9" s="5" t="s">
        <v>22</v>
      </c>
      <c r="Q9" t="s">
        <v>23</v>
      </c>
      <c r="R9" s="6" t="s">
        <v>24</v>
      </c>
    </row>
    <row r="10" spans="1:38" x14ac:dyDescent="0.25">
      <c r="A10" t="s">
        <v>47</v>
      </c>
      <c r="B10" t="s">
        <v>48</v>
      </c>
      <c r="C10" s="24">
        <v>44673</v>
      </c>
      <c r="D10" s="14">
        <v>200000</v>
      </c>
      <c r="E10" t="s">
        <v>20</v>
      </c>
      <c r="F10" t="s">
        <v>21</v>
      </c>
      <c r="G10" s="14">
        <v>200000</v>
      </c>
      <c r="H10" s="14">
        <v>87300</v>
      </c>
      <c r="I10" s="19">
        <f t="shared" si="0"/>
        <v>43.65</v>
      </c>
      <c r="J10" s="14">
        <v>174653</v>
      </c>
      <c r="K10" s="14">
        <f>G10-135043</f>
        <v>64957</v>
      </c>
      <c r="L10" s="14">
        <v>39610</v>
      </c>
      <c r="M10" s="29">
        <v>170</v>
      </c>
      <c r="N10" s="33">
        <v>157</v>
      </c>
      <c r="O10" s="14">
        <f t="shared" si="1"/>
        <v>382.1</v>
      </c>
      <c r="P10" s="5" t="s">
        <v>22</v>
      </c>
      <c r="Q10" t="s">
        <v>23</v>
      </c>
      <c r="R10" s="6" t="s">
        <v>24</v>
      </c>
    </row>
    <row r="11" spans="1:38" x14ac:dyDescent="0.25">
      <c r="A11" t="s">
        <v>63</v>
      </c>
      <c r="B11" t="s">
        <v>45</v>
      </c>
      <c r="C11" s="24">
        <v>45358</v>
      </c>
      <c r="D11" s="14">
        <v>85000</v>
      </c>
      <c r="E11" t="s">
        <v>46</v>
      </c>
      <c r="F11" t="s">
        <v>21</v>
      </c>
      <c r="G11" s="14">
        <v>85000</v>
      </c>
      <c r="H11" s="14">
        <v>11400</v>
      </c>
      <c r="I11" s="19">
        <f t="shared" si="0"/>
        <v>13.411764705882353</v>
      </c>
      <c r="J11" s="14">
        <v>22834</v>
      </c>
      <c r="K11" s="14">
        <f>G11-0</f>
        <v>85000</v>
      </c>
      <c r="L11" s="14">
        <v>22834</v>
      </c>
      <c r="M11" s="29">
        <v>300</v>
      </c>
      <c r="N11" s="33">
        <v>130</v>
      </c>
      <c r="O11" s="14">
        <f t="shared" si="1"/>
        <v>283.33333333333331</v>
      </c>
      <c r="P11" s="5" t="s">
        <v>22</v>
      </c>
      <c r="Q11" t="s">
        <v>23</v>
      </c>
      <c r="R11" s="6" t="s">
        <v>30</v>
      </c>
    </row>
    <row r="12" spans="1:38" ht="15.75" thickBot="1" x14ac:dyDescent="0.3">
      <c r="A12" t="s">
        <v>55</v>
      </c>
      <c r="B12" t="s">
        <v>56</v>
      </c>
      <c r="C12" s="24">
        <v>45016</v>
      </c>
      <c r="D12" s="14">
        <v>247500</v>
      </c>
      <c r="E12" t="s">
        <v>20</v>
      </c>
      <c r="F12" t="s">
        <v>21</v>
      </c>
      <c r="G12" s="14">
        <v>247500</v>
      </c>
      <c r="H12" s="14">
        <v>119500</v>
      </c>
      <c r="I12" s="19">
        <f t="shared" si="0"/>
        <v>48.282828282828284</v>
      </c>
      <c r="J12" s="14">
        <v>238996</v>
      </c>
      <c r="K12" s="14">
        <f>G12-201297</f>
        <v>46203</v>
      </c>
      <c r="L12" s="14">
        <v>37699</v>
      </c>
      <c r="M12" s="29">
        <v>161.80000000000001</v>
      </c>
      <c r="N12" s="33">
        <v>254</v>
      </c>
      <c r="O12" s="14">
        <f t="shared" si="1"/>
        <v>285.55624227441285</v>
      </c>
      <c r="P12" s="5" t="s">
        <v>22</v>
      </c>
      <c r="Q12" t="s">
        <v>23</v>
      </c>
      <c r="R12" s="6" t="s">
        <v>24</v>
      </c>
    </row>
    <row r="13" spans="1:38" ht="15.75" thickTop="1" x14ac:dyDescent="0.25">
      <c r="A13" s="7"/>
      <c r="B13" s="7"/>
      <c r="C13" s="25" t="s">
        <v>57</v>
      </c>
      <c r="D13" s="15">
        <f>+SUM(D5:D12)</f>
        <v>1244418</v>
      </c>
      <c r="E13" s="7"/>
      <c r="F13" s="7"/>
      <c r="G13" s="15">
        <f>+SUM(G5:G12)</f>
        <v>1244418</v>
      </c>
      <c r="H13" s="15">
        <f>+SUM(H5:H12)</f>
        <v>582900</v>
      </c>
      <c r="I13" s="20"/>
      <c r="J13" s="15">
        <f>+SUM(J5:J12)</f>
        <v>1165840</v>
      </c>
      <c r="K13" s="15">
        <f>+SUM(K5:K12)</f>
        <v>354170</v>
      </c>
      <c r="L13" s="15">
        <f>+SUM(L5:L12)</f>
        <v>275592</v>
      </c>
      <c r="M13" s="30">
        <f>+SUM(M5:M12)</f>
        <v>1384.8</v>
      </c>
      <c r="N13" s="34"/>
      <c r="O13" s="15"/>
      <c r="P13" s="8"/>
      <c r="Q13" s="7"/>
      <c r="R13" s="7"/>
    </row>
    <row r="14" spans="1:38" x14ac:dyDescent="0.25">
      <c r="A14" s="9"/>
      <c r="B14" s="9"/>
      <c r="C14" s="26"/>
      <c r="D14" s="16"/>
      <c r="E14" s="9"/>
      <c r="F14" s="9"/>
      <c r="G14" s="16"/>
      <c r="H14" s="16" t="s">
        <v>58</v>
      </c>
      <c r="I14" s="21">
        <f>H13/G13*100</f>
        <v>46.84117394637493</v>
      </c>
      <c r="J14" s="16"/>
      <c r="K14" s="16"/>
      <c r="L14" s="16" t="s">
        <v>59</v>
      </c>
      <c r="M14" s="31"/>
      <c r="N14" s="35"/>
    </row>
    <row r="15" spans="1:38" x14ac:dyDescent="0.25">
      <c r="A15" s="11"/>
      <c r="B15" s="11"/>
      <c r="C15" s="27"/>
      <c r="D15" s="17"/>
      <c r="E15" s="11"/>
      <c r="F15" s="11"/>
      <c r="G15" s="17"/>
      <c r="H15" s="17" t="s">
        <v>60</v>
      </c>
      <c r="I15" s="22">
        <f>STDEV(I5:I12)</f>
        <v>13.370690479731413</v>
      </c>
      <c r="J15" s="17"/>
      <c r="K15" s="17"/>
      <c r="L15" s="17" t="s">
        <v>61</v>
      </c>
      <c r="M15" s="37">
        <f>K13/M13</f>
        <v>255.75534373194685</v>
      </c>
      <c r="N15" s="36"/>
      <c r="O15" s="17" t="s">
        <v>62</v>
      </c>
      <c r="P15" s="12"/>
      <c r="Q15" s="11"/>
      <c r="R15" s="11"/>
    </row>
    <row r="19" spans="1:18" x14ac:dyDescent="0.25">
      <c r="A19" t="s">
        <v>67</v>
      </c>
    </row>
    <row r="20" spans="1:18" x14ac:dyDescent="0.25">
      <c r="A20" t="s">
        <v>25</v>
      </c>
      <c r="B20" t="s">
        <v>26</v>
      </c>
      <c r="C20" s="24">
        <v>45100</v>
      </c>
      <c r="D20" s="14">
        <v>110000</v>
      </c>
      <c r="E20" t="s">
        <v>20</v>
      </c>
      <c r="F20" t="s">
        <v>21</v>
      </c>
      <c r="G20" s="14">
        <v>110000</v>
      </c>
      <c r="H20" s="14">
        <v>170500</v>
      </c>
      <c r="I20" s="19">
        <f t="shared" ref="I20:I29" si="2">H20/G20*100</f>
        <v>155</v>
      </c>
      <c r="J20" s="14">
        <v>340901</v>
      </c>
      <c r="K20" s="14">
        <f>G20-283117</f>
        <v>-173117</v>
      </c>
      <c r="L20" s="14">
        <v>57784</v>
      </c>
      <c r="M20" s="29">
        <v>248</v>
      </c>
      <c r="N20" s="33">
        <v>147</v>
      </c>
      <c r="O20" s="14">
        <f t="shared" ref="O20:O29" si="3">K20/M20</f>
        <v>-698.05241935483866</v>
      </c>
      <c r="P20" s="5" t="s">
        <v>22</v>
      </c>
      <c r="Q20" t="s">
        <v>23</v>
      </c>
      <c r="R20" s="6" t="s">
        <v>24</v>
      </c>
    </row>
    <row r="21" spans="1:18" x14ac:dyDescent="0.25">
      <c r="A21" t="s">
        <v>25</v>
      </c>
      <c r="B21" t="s">
        <v>26</v>
      </c>
      <c r="C21" s="24">
        <v>45329</v>
      </c>
      <c r="D21" s="14">
        <v>250000</v>
      </c>
      <c r="E21" t="s">
        <v>20</v>
      </c>
      <c r="F21" t="s">
        <v>21</v>
      </c>
      <c r="G21" s="14">
        <v>250000</v>
      </c>
      <c r="H21" s="14">
        <v>170500</v>
      </c>
      <c r="I21" s="19">
        <f t="shared" si="2"/>
        <v>68.2</v>
      </c>
      <c r="J21" s="14">
        <v>340901</v>
      </c>
      <c r="K21" s="14">
        <f>G21-283117</f>
        <v>-33117</v>
      </c>
      <c r="L21" s="14">
        <v>57784</v>
      </c>
      <c r="M21" s="29">
        <v>248</v>
      </c>
      <c r="N21" s="33">
        <v>147</v>
      </c>
      <c r="O21" s="14">
        <f t="shared" si="3"/>
        <v>-133.53629032258064</v>
      </c>
      <c r="P21" s="5" t="s">
        <v>22</v>
      </c>
      <c r="Q21" t="s">
        <v>23</v>
      </c>
      <c r="R21" s="6" t="s">
        <v>24</v>
      </c>
    </row>
    <row r="22" spans="1:18" x14ac:dyDescent="0.25">
      <c r="A22" t="s">
        <v>27</v>
      </c>
      <c r="B22" t="s">
        <v>28</v>
      </c>
      <c r="C22" s="24">
        <v>44981</v>
      </c>
      <c r="D22" s="14">
        <v>48000</v>
      </c>
      <c r="E22" t="s">
        <v>20</v>
      </c>
      <c r="F22" t="s">
        <v>21</v>
      </c>
      <c r="G22" s="14">
        <v>48000</v>
      </c>
      <c r="H22" s="14">
        <v>49200</v>
      </c>
      <c r="I22" s="19">
        <f t="shared" si="2"/>
        <v>102.49999999999999</v>
      </c>
      <c r="J22" s="14">
        <v>98476</v>
      </c>
      <c r="K22" s="14">
        <f>G22-67021</f>
        <v>-19021</v>
      </c>
      <c r="L22" s="14">
        <v>31455</v>
      </c>
      <c r="M22" s="29">
        <v>135</v>
      </c>
      <c r="N22" s="33">
        <v>139</v>
      </c>
      <c r="O22" s="14">
        <f t="shared" si="3"/>
        <v>-140.8962962962963</v>
      </c>
      <c r="P22" s="5" t="s">
        <v>22</v>
      </c>
      <c r="Q22" t="s">
        <v>23</v>
      </c>
      <c r="R22" s="6" t="s">
        <v>24</v>
      </c>
    </row>
    <row r="23" spans="1:18" x14ac:dyDescent="0.25">
      <c r="A23" t="s">
        <v>39</v>
      </c>
      <c r="B23" t="s">
        <v>40</v>
      </c>
      <c r="C23" s="24">
        <v>45258</v>
      </c>
      <c r="D23" s="14">
        <v>109400</v>
      </c>
      <c r="E23" t="s">
        <v>20</v>
      </c>
      <c r="F23" t="s">
        <v>21</v>
      </c>
      <c r="G23" s="14">
        <v>109400</v>
      </c>
      <c r="H23" s="14">
        <v>74700</v>
      </c>
      <c r="I23" s="19">
        <f t="shared" si="2"/>
        <v>68.28153564899452</v>
      </c>
      <c r="J23" s="14">
        <v>149465</v>
      </c>
      <c r="K23" s="14">
        <f>G23-111020</f>
        <v>-1620</v>
      </c>
      <c r="L23" s="14">
        <v>38445</v>
      </c>
      <c r="M23" s="29">
        <v>165</v>
      </c>
      <c r="N23" s="33">
        <v>127</v>
      </c>
      <c r="O23" s="14">
        <f t="shared" si="3"/>
        <v>-9.8181818181818183</v>
      </c>
      <c r="P23" s="5" t="s">
        <v>22</v>
      </c>
      <c r="Q23" t="s">
        <v>23</v>
      </c>
      <c r="R23" s="6" t="s">
        <v>24</v>
      </c>
    </row>
    <row r="24" spans="1:18" x14ac:dyDescent="0.25">
      <c r="A24" t="s">
        <v>43</v>
      </c>
      <c r="B24" t="s">
        <v>44</v>
      </c>
      <c r="C24" s="24">
        <v>44750</v>
      </c>
      <c r="D24" s="14">
        <v>44900</v>
      </c>
      <c r="E24" t="s">
        <v>20</v>
      </c>
      <c r="F24" t="s">
        <v>21</v>
      </c>
      <c r="G24" s="14">
        <v>44900</v>
      </c>
      <c r="H24" s="14">
        <v>55300</v>
      </c>
      <c r="I24" s="19">
        <f t="shared" si="2"/>
        <v>123.16258351893097</v>
      </c>
      <c r="J24" s="14">
        <v>110592</v>
      </c>
      <c r="K24" s="14">
        <f>G24-92185</f>
        <v>-47285</v>
      </c>
      <c r="L24" s="14">
        <v>18407</v>
      </c>
      <c r="M24" s="29">
        <v>79</v>
      </c>
      <c r="N24" s="33">
        <v>254</v>
      </c>
      <c r="O24" s="14">
        <f t="shared" si="3"/>
        <v>-598.54430379746839</v>
      </c>
      <c r="P24" s="5" t="s">
        <v>22</v>
      </c>
      <c r="Q24" t="s">
        <v>23</v>
      </c>
      <c r="R24" s="6" t="s">
        <v>24</v>
      </c>
    </row>
    <row r="25" spans="1:18" x14ac:dyDescent="0.25">
      <c r="A25" t="s">
        <v>49</v>
      </c>
      <c r="B25" t="s">
        <v>50</v>
      </c>
      <c r="C25" s="24">
        <v>44965</v>
      </c>
      <c r="D25" s="14">
        <v>135000</v>
      </c>
      <c r="E25" t="s">
        <v>20</v>
      </c>
      <c r="F25" t="s">
        <v>21</v>
      </c>
      <c r="G25" s="14">
        <v>135000</v>
      </c>
      <c r="H25" s="14">
        <v>95600</v>
      </c>
      <c r="I25" s="19">
        <f t="shared" si="2"/>
        <v>70.814814814814824</v>
      </c>
      <c r="J25" s="14">
        <v>191204</v>
      </c>
      <c r="K25" s="14">
        <f>G25-165574</f>
        <v>-30574</v>
      </c>
      <c r="L25" s="14">
        <v>25630</v>
      </c>
      <c r="M25" s="29">
        <v>110</v>
      </c>
      <c r="N25" s="33">
        <v>245</v>
      </c>
      <c r="O25" s="14">
        <f t="shared" si="3"/>
        <v>-277.94545454545454</v>
      </c>
      <c r="P25" s="5" t="s">
        <v>22</v>
      </c>
      <c r="Q25" t="s">
        <v>23</v>
      </c>
      <c r="R25" s="6" t="s">
        <v>24</v>
      </c>
    </row>
    <row r="26" spans="1:18" x14ac:dyDescent="0.25">
      <c r="A26" t="s">
        <v>18</v>
      </c>
      <c r="B26" t="s">
        <v>19</v>
      </c>
      <c r="C26" s="24">
        <v>44841</v>
      </c>
      <c r="D26" s="14">
        <v>189000</v>
      </c>
      <c r="E26" t="s">
        <v>20</v>
      </c>
      <c r="F26" t="s">
        <v>21</v>
      </c>
      <c r="G26" s="14">
        <v>189000</v>
      </c>
      <c r="H26" s="14">
        <v>66900</v>
      </c>
      <c r="I26" s="19">
        <f t="shared" si="2"/>
        <v>35.396825396825399</v>
      </c>
      <c r="J26" s="14">
        <v>133897</v>
      </c>
      <c r="K26" s="14">
        <f>G26-112927</f>
        <v>76073</v>
      </c>
      <c r="L26" s="14">
        <v>20970</v>
      </c>
      <c r="M26" s="29">
        <v>90</v>
      </c>
      <c r="N26" s="33">
        <v>150</v>
      </c>
      <c r="O26" s="14">
        <f t="shared" si="3"/>
        <v>845.25555555555559</v>
      </c>
      <c r="P26" s="5" t="s">
        <v>22</v>
      </c>
      <c r="Q26" t="s">
        <v>23</v>
      </c>
      <c r="R26" s="6" t="s">
        <v>24</v>
      </c>
    </row>
    <row r="27" spans="1:18" x14ac:dyDescent="0.25">
      <c r="A27" t="s">
        <v>64</v>
      </c>
      <c r="B27" t="s">
        <v>29</v>
      </c>
      <c r="C27" s="24">
        <v>44811</v>
      </c>
      <c r="D27" s="14">
        <v>199000</v>
      </c>
      <c r="E27" t="s">
        <v>20</v>
      </c>
      <c r="F27" t="s">
        <v>21</v>
      </c>
      <c r="G27" s="14">
        <v>199000</v>
      </c>
      <c r="H27" s="14">
        <v>54900</v>
      </c>
      <c r="I27" s="19">
        <f t="shared" si="2"/>
        <v>27.587939698492463</v>
      </c>
      <c r="J27" s="14">
        <v>146760</v>
      </c>
      <c r="K27" s="14">
        <f>G27-135375</f>
        <v>63625</v>
      </c>
      <c r="L27" s="14">
        <v>11385</v>
      </c>
      <c r="M27" s="29">
        <v>99</v>
      </c>
      <c r="N27" s="33">
        <v>119</v>
      </c>
      <c r="O27" s="14">
        <f t="shared" si="3"/>
        <v>642.67676767676767</v>
      </c>
      <c r="P27" s="5" t="s">
        <v>22</v>
      </c>
      <c r="Q27" t="s">
        <v>23</v>
      </c>
      <c r="R27" s="6" t="s">
        <v>24</v>
      </c>
    </row>
    <row r="28" spans="1:18" x14ac:dyDescent="0.25">
      <c r="A28" t="s">
        <v>51</v>
      </c>
      <c r="B28" t="s">
        <v>52</v>
      </c>
      <c r="C28" s="24">
        <v>44865</v>
      </c>
      <c r="D28" s="14">
        <v>157500</v>
      </c>
      <c r="E28" t="s">
        <v>20</v>
      </c>
      <c r="F28" t="s">
        <v>21</v>
      </c>
      <c r="G28" s="14">
        <v>157500</v>
      </c>
      <c r="H28" s="14">
        <v>69600</v>
      </c>
      <c r="I28" s="19">
        <f t="shared" si="2"/>
        <v>44.19047619047619</v>
      </c>
      <c r="J28" s="14">
        <v>139199</v>
      </c>
      <c r="K28" s="14">
        <f>G28-115899</f>
        <v>41601</v>
      </c>
      <c r="L28" s="14">
        <v>23300</v>
      </c>
      <c r="M28" s="29">
        <v>100</v>
      </c>
      <c r="N28" s="33">
        <v>194</v>
      </c>
      <c r="O28" s="14">
        <f t="shared" si="3"/>
        <v>416.01</v>
      </c>
      <c r="P28" s="5" t="s">
        <v>22</v>
      </c>
      <c r="Q28" t="s">
        <v>23</v>
      </c>
      <c r="R28" s="6" t="s">
        <v>24</v>
      </c>
    </row>
    <row r="29" spans="1:18" x14ac:dyDescent="0.25">
      <c r="A29" t="s">
        <v>53</v>
      </c>
      <c r="B29" t="s">
        <v>54</v>
      </c>
      <c r="C29" s="24">
        <v>45324</v>
      </c>
      <c r="D29" s="14">
        <v>145000</v>
      </c>
      <c r="E29" t="s">
        <v>20</v>
      </c>
      <c r="F29" t="s">
        <v>21</v>
      </c>
      <c r="G29" s="14">
        <v>145000</v>
      </c>
      <c r="H29" s="14">
        <v>41300</v>
      </c>
      <c r="I29" s="19">
        <f t="shared" si="2"/>
        <v>28.482758620689658</v>
      </c>
      <c r="J29" s="14">
        <v>82581</v>
      </c>
      <c r="K29" s="14">
        <f>G29-60213</f>
        <v>84787</v>
      </c>
      <c r="L29" s="14">
        <v>22368</v>
      </c>
      <c r="M29" s="29">
        <v>96</v>
      </c>
      <c r="N29" s="33">
        <v>119</v>
      </c>
      <c r="O29" s="14">
        <f t="shared" si="3"/>
        <v>883.19791666666663</v>
      </c>
      <c r="P29" s="5" t="s">
        <v>22</v>
      </c>
      <c r="Q29" t="s">
        <v>23</v>
      </c>
      <c r="R29" s="6" t="s">
        <v>24</v>
      </c>
    </row>
  </sheetData>
  <mergeCells count="1">
    <mergeCell ref="A1:R1"/>
  </mergeCells>
  <conditionalFormatting sqref="A5:R12 A20:R2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2025-03-03T23:53:20Z</cp:lastPrinted>
  <dcterms:created xsi:type="dcterms:W3CDTF">2025-01-29T16:19:31Z</dcterms:created>
  <dcterms:modified xsi:type="dcterms:W3CDTF">2025-03-03T23:53:24Z</dcterms:modified>
</cp:coreProperties>
</file>